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ml.chartshapes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C_frames\"/>
    </mc:Choice>
  </mc:AlternateContent>
  <xr:revisionPtr revIDLastSave="0" documentId="13_ncr:1_{15432D48-B1BC-46D7-A3FD-24DCFBDB01ED}" xr6:coauthVersionLast="47" xr6:coauthVersionMax="47" xr10:uidLastSave="{00000000-0000-0000-0000-000000000000}"/>
  <bookViews>
    <workbookView xWindow="2040" yWindow="3495" windowWidth="21600" windowHeight="11385" tabRatio="752" activeTab="2" xr2:uid="{4153EF85-75EE-4EEF-8175-98FA8890DC68}"/>
  </bookViews>
  <sheets>
    <sheet name="Building Matrix" sheetId="1" r:id="rId1"/>
    <sheet name="RC Frame Design" sheetId="2" r:id="rId2"/>
    <sheet name="T1 (s)" sheetId="8" r:id="rId3"/>
    <sheet name="Wall Period" sheetId="6" r:id="rId4"/>
    <sheet name="Dion" sheetId="4" r:id="rId5"/>
    <sheet name="VoD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11" i="2"/>
  <c r="L37" i="2"/>
  <c r="L38" i="2"/>
  <c r="L39" i="2"/>
  <c r="L41" i="2"/>
  <c r="L42" i="2"/>
  <c r="L43" i="2"/>
  <c r="L44" i="2"/>
  <c r="L46" i="2"/>
  <c r="L47" i="2"/>
  <c r="L48" i="2"/>
  <c r="L49" i="2"/>
  <c r="L36" i="2"/>
  <c r="N18" i="2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T57" i="6"/>
  <c r="V57" i="6"/>
  <c r="T58" i="6"/>
  <c r="V58" i="6"/>
  <c r="T59" i="6"/>
  <c r="V59" i="6"/>
  <c r="T60" i="6"/>
  <c r="V60" i="6"/>
  <c r="T61" i="6"/>
  <c r="V61" i="6"/>
  <c r="T62" i="6"/>
  <c r="V62" i="6"/>
  <c r="T63" i="6"/>
  <c r="V63" i="6"/>
  <c r="T64" i="6"/>
  <c r="V64" i="6"/>
  <c r="T65" i="6"/>
  <c r="V65" i="6"/>
  <c r="T66" i="6"/>
  <c r="V66" i="6"/>
  <c r="T67" i="6"/>
  <c r="V67" i="6"/>
  <c r="T68" i="6"/>
  <c r="V68" i="6"/>
  <c r="T69" i="6"/>
  <c r="V69" i="6"/>
  <c r="T70" i="6"/>
  <c r="V70" i="6"/>
  <c r="T71" i="6"/>
  <c r="V71" i="6"/>
  <c r="T72" i="6"/>
  <c r="V72" i="6"/>
  <c r="T73" i="6"/>
  <c r="V73" i="6"/>
  <c r="T74" i="6"/>
  <c r="V74" i="6"/>
  <c r="T75" i="6"/>
  <c r="V75" i="6"/>
  <c r="T76" i="6"/>
  <c r="V76" i="6"/>
  <c r="T77" i="6"/>
  <c r="V77" i="6"/>
  <c r="T78" i="6"/>
  <c r="V78" i="6"/>
  <c r="T79" i="6"/>
  <c r="V79" i="6"/>
  <c r="T80" i="6"/>
  <c r="V80" i="6"/>
  <c r="T81" i="6"/>
  <c r="V81" i="6"/>
  <c r="T82" i="6"/>
  <c r="V82" i="6"/>
  <c r="T83" i="6"/>
  <c r="V83" i="6"/>
  <c r="T84" i="6"/>
  <c r="V84" i="6"/>
  <c r="T85" i="6"/>
  <c r="V85" i="6"/>
  <c r="T86" i="6"/>
  <c r="V86" i="6"/>
  <c r="T87" i="6"/>
  <c r="V87" i="6"/>
  <c r="T88" i="6"/>
  <c r="V88" i="6"/>
  <c r="T89" i="6"/>
  <c r="V89" i="6"/>
  <c r="T90" i="6"/>
  <c r="V90" i="6"/>
  <c r="T91" i="6"/>
  <c r="V91" i="6"/>
  <c r="T92" i="6"/>
  <c r="V92" i="6"/>
  <c r="T93" i="6"/>
  <c r="V93" i="6"/>
  <c r="T94" i="6"/>
  <c r="V94" i="6"/>
  <c r="T95" i="6"/>
  <c r="V95" i="6"/>
  <c r="T96" i="6"/>
  <c r="V96" i="6"/>
  <c r="T97" i="6"/>
  <c r="V97" i="6"/>
  <c r="T98" i="6"/>
  <c r="V98" i="6"/>
  <c r="T99" i="6"/>
  <c r="V99" i="6"/>
  <c r="T100" i="6"/>
  <c r="V100" i="6"/>
  <c r="T101" i="6"/>
  <c r="V101" i="6"/>
  <c r="T102" i="6"/>
  <c r="V102" i="6"/>
  <c r="T103" i="6"/>
  <c r="V103" i="6"/>
  <c r="T104" i="6"/>
  <c r="V104" i="6"/>
  <c r="T105" i="6"/>
  <c r="V105" i="6"/>
  <c r="T106" i="6"/>
  <c r="V106" i="6"/>
  <c r="T107" i="6"/>
  <c r="V107" i="6"/>
  <c r="T108" i="6"/>
  <c r="V108" i="6"/>
  <c r="T109" i="6"/>
  <c r="V109" i="6"/>
  <c r="T110" i="6"/>
  <c r="V110" i="6"/>
  <c r="T111" i="6"/>
  <c r="V111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2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Z65" i="2" l="1"/>
  <c r="S5" i="7" l="1"/>
  <c r="R10" i="7"/>
  <c r="Q11" i="7"/>
  <c r="E8" i="7"/>
  <c r="E9" i="7"/>
  <c r="E10" i="7"/>
  <c r="E11" i="7"/>
  <c r="E12" i="7"/>
  <c r="E6" i="7"/>
  <c r="E7" i="7"/>
  <c r="E5" i="7"/>
  <c r="I18" i="7" l="1"/>
  <c r="J18" i="7"/>
  <c r="G18" i="7"/>
  <c r="K18" i="7"/>
  <c r="H18" i="7"/>
  <c r="L18" i="7"/>
  <c r="G21" i="7"/>
  <c r="K21" i="7"/>
  <c r="H21" i="7"/>
  <c r="L21" i="7"/>
  <c r="I21" i="7"/>
  <c r="J21" i="7"/>
  <c r="R6" i="7"/>
  <c r="I24" i="7"/>
  <c r="J24" i="7"/>
  <c r="G24" i="7"/>
  <c r="K24" i="7"/>
  <c r="H24" i="7"/>
  <c r="L24" i="7"/>
  <c r="I20" i="7"/>
  <c r="J20" i="7"/>
  <c r="G20" i="7"/>
  <c r="K20" i="7"/>
  <c r="H20" i="7"/>
  <c r="L20" i="7"/>
  <c r="H17" i="7"/>
  <c r="L17" i="7"/>
  <c r="G17" i="7"/>
  <c r="I17" i="7"/>
  <c r="P5" i="7"/>
  <c r="J17" i="7"/>
  <c r="K17" i="7"/>
  <c r="G23" i="7"/>
  <c r="K23" i="7"/>
  <c r="H23" i="7"/>
  <c r="L23" i="7"/>
  <c r="I23" i="7"/>
  <c r="J23" i="7"/>
  <c r="O11" i="7"/>
  <c r="S9" i="7"/>
  <c r="O5" i="7"/>
  <c r="G19" i="7"/>
  <c r="K19" i="7"/>
  <c r="H19" i="7"/>
  <c r="L19" i="7"/>
  <c r="I19" i="7"/>
  <c r="J19" i="7"/>
  <c r="I22" i="7"/>
  <c r="J22" i="7"/>
  <c r="G22" i="7"/>
  <c r="K22" i="7"/>
  <c r="H22" i="7"/>
  <c r="L22" i="7"/>
  <c r="O9" i="7"/>
  <c r="Q7" i="7"/>
  <c r="T12" i="7"/>
  <c r="P8" i="7"/>
  <c r="O7" i="7"/>
  <c r="R12" i="7"/>
  <c r="S11" i="7"/>
  <c r="T10" i="7"/>
  <c r="P10" i="7"/>
  <c r="Q9" i="7"/>
  <c r="R8" i="7"/>
  <c r="S7" i="7"/>
  <c r="T6" i="7"/>
  <c r="P6" i="7"/>
  <c r="Q5" i="7"/>
  <c r="O10" i="7"/>
  <c r="O6" i="7"/>
  <c r="Q12" i="7"/>
  <c r="R11" i="7"/>
  <c r="S10" i="7"/>
  <c r="T9" i="7"/>
  <c r="P9" i="7"/>
  <c r="Q8" i="7"/>
  <c r="R7" i="7"/>
  <c r="S6" i="7"/>
  <c r="T5" i="7"/>
  <c r="P12" i="7"/>
  <c r="T8" i="7"/>
  <c r="O12" i="7"/>
  <c r="O8" i="7"/>
  <c r="S12" i="7"/>
  <c r="T11" i="7"/>
  <c r="P11" i="7"/>
  <c r="Q10" i="7"/>
  <c r="R9" i="7"/>
  <c r="S8" i="7"/>
  <c r="T7" i="7"/>
  <c r="P7" i="7"/>
  <c r="Q6" i="7"/>
  <c r="R5" i="7"/>
  <c r="N10" i="2" l="1"/>
  <c r="Y10" i="2" l="1"/>
  <c r="AA10" i="2"/>
  <c r="K10" i="4" l="1"/>
  <c r="D10" i="4" s="1"/>
  <c r="K13" i="4"/>
  <c r="D13" i="4" s="1"/>
  <c r="K14" i="4"/>
  <c r="D14" i="4" s="1"/>
  <c r="K18" i="4"/>
  <c r="D18" i="4" s="1"/>
  <c r="K7" i="4"/>
  <c r="D7" i="4" s="1"/>
  <c r="J8" i="4"/>
  <c r="K8" i="4" s="1"/>
  <c r="D8" i="4" s="1"/>
  <c r="J9" i="4"/>
  <c r="K9" i="4" s="1"/>
  <c r="D9" i="4" s="1"/>
  <c r="J11" i="4"/>
  <c r="K11" i="4" s="1"/>
  <c r="D11" i="4" s="1"/>
  <c r="J12" i="4"/>
  <c r="K12" i="4" s="1"/>
  <c r="D12" i="4" s="1"/>
  <c r="J13" i="4"/>
  <c r="J15" i="4"/>
  <c r="K15" i="4" s="1"/>
  <c r="D15" i="4" s="1"/>
  <c r="J16" i="4"/>
  <c r="K16" i="4" s="1"/>
  <c r="D16" i="4" s="1"/>
  <c r="J17" i="4"/>
  <c r="K17" i="4" s="1"/>
  <c r="D17" i="4" s="1"/>
  <c r="J18" i="4"/>
  <c r="J7" i="4"/>
  <c r="N20" i="2" l="1"/>
  <c r="AD11" i="2"/>
  <c r="AD12" i="2"/>
  <c r="AD13" i="2"/>
  <c r="AD15" i="2"/>
  <c r="AD16" i="2"/>
  <c r="AD17" i="2"/>
  <c r="AD18" i="2"/>
  <c r="AD20" i="2"/>
  <c r="AD21" i="2"/>
  <c r="AD22" i="2"/>
  <c r="AD23" i="2"/>
  <c r="AD10" i="2"/>
  <c r="Z66" i="2"/>
  <c r="Z67" i="2"/>
  <c r="Z68" i="2"/>
  <c r="Z70" i="2"/>
  <c r="Z71" i="2"/>
  <c r="Z72" i="2"/>
  <c r="Z73" i="2"/>
  <c r="Z75" i="2"/>
  <c r="Z76" i="2"/>
  <c r="Z77" i="2"/>
  <c r="Z78" i="2"/>
  <c r="Y21" i="2" l="1"/>
  <c r="AA23" i="2"/>
  <c r="M59" i="2" l="1"/>
  <c r="Y20" i="2" l="1"/>
  <c r="Z20" i="2"/>
  <c r="AA20" i="2"/>
  <c r="AB20" i="2"/>
  <c r="Z21" i="2"/>
  <c r="AA21" i="2"/>
  <c r="AB21" i="2"/>
  <c r="Y22" i="2"/>
  <c r="Z22" i="2"/>
  <c r="AA22" i="2"/>
  <c r="AB22" i="2"/>
  <c r="Y23" i="2"/>
  <c r="Z23" i="2"/>
  <c r="AB23" i="2"/>
  <c r="Y15" i="2"/>
  <c r="Z15" i="2"/>
  <c r="AA15" i="2"/>
  <c r="AB15" i="2"/>
  <c r="Y16" i="2"/>
  <c r="Z16" i="2"/>
  <c r="AA16" i="2"/>
  <c r="AB16" i="2"/>
  <c r="Y17" i="2"/>
  <c r="Z17" i="2"/>
  <c r="AA17" i="2"/>
  <c r="AB17" i="2"/>
  <c r="Y18" i="2"/>
  <c r="Z18" i="2"/>
  <c r="AA18" i="2"/>
  <c r="AB18" i="2"/>
  <c r="Y11" i="2"/>
  <c r="Z11" i="2"/>
  <c r="AA11" i="2"/>
  <c r="AB11" i="2"/>
  <c r="N13" i="2"/>
  <c r="M60" i="2" l="1"/>
  <c r="M61" i="2"/>
  <c r="M62" i="2"/>
  <c r="M63" i="2"/>
  <c r="M64" i="2"/>
  <c r="M65" i="2"/>
  <c r="I63" i="2"/>
  <c r="L63" i="2" s="1"/>
  <c r="I64" i="2"/>
  <c r="L64" i="2" s="1"/>
  <c r="I65" i="2"/>
  <c r="L65" i="2" s="1"/>
  <c r="I62" i="2"/>
  <c r="L62" i="2" s="1"/>
  <c r="K63" i="2"/>
  <c r="J63" i="2" s="1"/>
  <c r="K64" i="2"/>
  <c r="J64" i="2" s="1"/>
  <c r="K65" i="2"/>
  <c r="J65" i="2" s="1"/>
  <c r="K62" i="2"/>
  <c r="J62" i="2" s="1"/>
  <c r="K60" i="2"/>
  <c r="J60" i="2" s="1"/>
  <c r="K61" i="2"/>
  <c r="J61" i="2" s="1"/>
  <c r="K59" i="2"/>
  <c r="J59" i="2" s="1"/>
  <c r="I60" i="2"/>
  <c r="L60" i="2" s="1"/>
  <c r="I61" i="2"/>
  <c r="L61" i="2" s="1"/>
  <c r="I59" i="2"/>
  <c r="L59" i="2" s="1"/>
  <c r="AB10" i="2" l="1"/>
  <c r="AA12" i="2"/>
  <c r="AB12" i="2"/>
  <c r="AA13" i="2"/>
  <c r="AB13" i="2"/>
  <c r="Z10" i="2"/>
  <c r="Z12" i="2"/>
  <c r="Z13" i="2"/>
  <c r="Y12" i="2"/>
  <c r="Y13" i="2"/>
  <c r="P16" i="2"/>
  <c r="P17" i="2"/>
  <c r="P18" i="2"/>
  <c r="P15" i="2"/>
  <c r="P10" i="2"/>
  <c r="P12" i="2"/>
  <c r="P13" i="2"/>
  <c r="N15" i="2" l="1"/>
  <c r="N22" i="2" l="1"/>
  <c r="N21" i="2"/>
  <c r="N17" i="2"/>
  <c r="N16" i="2"/>
  <c r="N12" i="2"/>
</calcChain>
</file>

<file path=xl/sharedStrings.xml><?xml version="1.0" encoding="utf-8"?>
<sst xmlns="http://schemas.openxmlformats.org/spreadsheetml/2006/main" count="206" uniqueCount="125">
  <si>
    <t>no. of stories</t>
  </si>
  <si>
    <t>stiffness / drift limit</t>
  </si>
  <si>
    <t>RC Frame</t>
  </si>
  <si>
    <t>RC Wall</t>
  </si>
  <si>
    <t>Steel MRF</t>
  </si>
  <si>
    <t>BRBF</t>
  </si>
  <si>
    <t>Numerical Modelling - Building Matrix</t>
  </si>
  <si>
    <t>Building ID:</t>
  </si>
  <si>
    <t>No. of stories</t>
  </si>
  <si>
    <t>Column section</t>
  </si>
  <si>
    <t>Beam section</t>
  </si>
  <si>
    <t>Beam reinf.</t>
  </si>
  <si>
    <t>Column reinf.</t>
  </si>
  <si>
    <t>Generic building properties:</t>
  </si>
  <si>
    <t>f'c</t>
  </si>
  <si>
    <t>Ec</t>
  </si>
  <si>
    <t>Es</t>
  </si>
  <si>
    <t>fy</t>
  </si>
  <si>
    <t>µ</t>
  </si>
  <si>
    <t>Sp</t>
  </si>
  <si>
    <t>bay width</t>
  </si>
  <si>
    <t>m</t>
  </si>
  <si>
    <t>GPa</t>
  </si>
  <si>
    <t>MPa</t>
  </si>
  <si>
    <t>8 D20 : 4-0-0-4</t>
  </si>
  <si>
    <t>Ratio (%)</t>
  </si>
  <si>
    <t>kPa</t>
  </si>
  <si>
    <t>g</t>
  </si>
  <si>
    <t>1/2 CI</t>
  </si>
  <si>
    <t>8 D25 : 4-0-0-4</t>
  </si>
  <si>
    <t>Drift limit</t>
  </si>
  <si>
    <t>8 D28 : 3-2-3</t>
  </si>
  <si>
    <t>8 D32 : 3-2-3</t>
  </si>
  <si>
    <t>Ic</t>
  </si>
  <si>
    <t>Ib</t>
  </si>
  <si>
    <t>Ac</t>
  </si>
  <si>
    <t>Ab</t>
  </si>
  <si>
    <t>T_cr (sec)</t>
  </si>
  <si>
    <t>8 D24 : 4-0-0-4</t>
  </si>
  <si>
    <t>8 D28 : 4-0-0-4</t>
  </si>
  <si>
    <t>no. stories</t>
  </si>
  <si>
    <r>
      <t>h</t>
    </r>
    <r>
      <rPr>
        <sz val="8"/>
        <color theme="1"/>
        <rFont val="Bahnschrift"/>
        <family val="2"/>
      </rPr>
      <t>n</t>
    </r>
  </si>
  <si>
    <t>k</t>
  </si>
  <si>
    <t>T_cr (s)</t>
  </si>
  <si>
    <t>T (s)</t>
  </si>
  <si>
    <t>NZS 1170.5 (ULS)</t>
  </si>
  <si>
    <t>N/10</t>
  </si>
  <si>
    <t>T model (s)</t>
  </si>
  <si>
    <t>OpenSeesPy</t>
  </si>
  <si>
    <t>(Schultz, 1992) - DDD</t>
  </si>
  <si>
    <t>Cy</t>
  </si>
  <si>
    <t>28 D32 : 8-2-2-2-2-2-2-8</t>
  </si>
  <si>
    <t>8 D32 : 4-0-0-4</t>
  </si>
  <si>
    <t>20 D28 : 6-2-2-2-2-6</t>
  </si>
  <si>
    <t>P / f'c  Ag</t>
  </si>
  <si>
    <t>Sa(T1)</t>
  </si>
  <si>
    <t>Capacity (Cy)</t>
  </si>
  <si>
    <t>T_cr</t>
  </si>
  <si>
    <t>Cap / Dem</t>
  </si>
  <si>
    <t>Yield Drift</t>
  </si>
  <si>
    <t>Demand (When µ = 4)</t>
  </si>
  <si>
    <t>No. Stories</t>
  </si>
  <si>
    <t>K µ</t>
  </si>
  <si>
    <t>Drift demand at ULS</t>
  </si>
  <si>
    <t>3S 0.5%</t>
  </si>
  <si>
    <t>3S 1.0%</t>
  </si>
  <si>
    <t>3S 2.0%</t>
  </si>
  <si>
    <t>0.35 g</t>
  </si>
  <si>
    <t>0.55 g</t>
  </si>
  <si>
    <t>0.8 g</t>
  </si>
  <si>
    <t xml:space="preserve">  </t>
  </si>
  <si>
    <t>Column Density</t>
  </si>
  <si>
    <t>No. stories</t>
  </si>
  <si>
    <t>Opensees Period</t>
  </si>
  <si>
    <t>Tcr</t>
  </si>
  <si>
    <t>T initial</t>
  </si>
  <si>
    <t>Dr Limit</t>
  </si>
  <si>
    <t>Typical storey height</t>
  </si>
  <si>
    <t>Seismic weight</t>
  </si>
  <si>
    <t>Hazard factor, Z</t>
  </si>
  <si>
    <t>1st storey height</t>
  </si>
  <si>
    <t>Transverse reinf ratio</t>
  </si>
  <si>
    <t>Median PGV at different drift demands</t>
  </si>
  <si>
    <t>DL</t>
  </si>
  <si>
    <t>N / Ti</t>
  </si>
  <si>
    <t>T I (s)</t>
  </si>
  <si>
    <t>SDR</t>
  </si>
  <si>
    <t>Mode shape</t>
  </si>
  <si>
    <t>H</t>
  </si>
  <si>
    <t>Cy (Base Shear)</t>
  </si>
  <si>
    <t>From pushover analysis</t>
  </si>
  <si>
    <t>Stiffness (n/T)</t>
  </si>
  <si>
    <t>Estimated Period (s)</t>
  </si>
  <si>
    <t>No. Columns</t>
  </si>
  <si>
    <t>Column depth (mm)</t>
  </si>
  <si>
    <t>Beam width (mm)</t>
  </si>
  <si>
    <t>Beam depth (mm)</t>
  </si>
  <si>
    <t>Wall length (mm)</t>
  </si>
  <si>
    <t>Wall thickness (mm)</t>
  </si>
  <si>
    <t>Typ storey height</t>
  </si>
  <si>
    <t xml:space="preserve">Concrete elastic modulus : </t>
  </si>
  <si>
    <t>Floor weight :</t>
  </si>
  <si>
    <t>Beam length (mm)</t>
  </si>
  <si>
    <t>No. Beams</t>
  </si>
  <si>
    <t>Emperical method NZS1170.5 (s)</t>
  </si>
  <si>
    <t>Alt emperical method NZS1170.5 (s)</t>
  </si>
  <si>
    <t>Goel and Chopra</t>
  </si>
  <si>
    <t>Sozen DDD equation</t>
  </si>
  <si>
    <t>kpa</t>
  </si>
  <si>
    <t>Gpa</t>
  </si>
  <si>
    <t>Building ID</t>
  </si>
  <si>
    <t>DC (ML)</t>
  </si>
  <si>
    <t>Model</t>
  </si>
  <si>
    <t>RC_3S_Dr20</t>
  </si>
  <si>
    <t>RC_6S_Dr20</t>
  </si>
  <si>
    <t>RC_10S_Dr20</t>
  </si>
  <si>
    <t>RC_6S_Dr25</t>
  </si>
  <si>
    <t>RC_3S_Dr15</t>
  </si>
  <si>
    <t>RC_3S_Dr10</t>
  </si>
  <si>
    <t>RC_3S_Dr05</t>
  </si>
  <si>
    <t>RC_6S_Dr10</t>
  </si>
  <si>
    <t>RC_6S_Dr05</t>
  </si>
  <si>
    <t>RC_10S_Dr25</t>
  </si>
  <si>
    <t>RC_10S_Dr10</t>
  </si>
  <si>
    <t>RC_10S_Dr05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</si>
</sst>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"/>
    <numFmt numFmtId="168" formatCode="0.0000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4"/>
      <color theme="1"/>
      <name val="Bahnschrift"/>
      <family val="2"/>
    </font>
    <font>
      <sz val="11"/>
      <color rgb="FF006100"/>
      <name val="Bahnschrift"/>
      <family val="2"/>
    </font>
    <font>
      <sz val="11"/>
      <color rgb="FF9C0006"/>
      <name val="Bahnschrift"/>
      <family val="2"/>
    </font>
    <font>
      <b/>
      <sz val="20"/>
      <color theme="1"/>
      <name val="Bahnschrift"/>
      <family val="2"/>
    </font>
    <font>
      <b/>
      <sz val="12"/>
      <color theme="1"/>
      <name val="Bahnschrift"/>
      <family val="2"/>
    </font>
    <font>
      <sz val="8"/>
      <color theme="1"/>
      <name val="Bahnschrif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11" fillId="0" borderId="0" applyFont="0" applyFill="0" applyBorder="0" applyAlignment="0" applyProtection="0"/>
  </cellStyleXfs>
  <cellXfs count="50">
    <xf numFmtId="0" fontId="0" fillId="0" borderId="0" xfId="0"/>
    <xf numFmtId="0" fontId="2" fillId="3" borderId="0" xfId="2"/>
    <xf numFmtId="0" fontId="4" fillId="0" borderId="0" xfId="0" applyFont="1"/>
    <xf numFmtId="164" fontId="4" fillId="0" borderId="0" xfId="0" applyNumberFormat="1" applyFont="1" applyAlignment="1">
      <alignment horizontal="left" indent="2"/>
    </xf>
    <xf numFmtId="0" fontId="6" fillId="2" borderId="0" xfId="1" applyFont="1"/>
    <xf numFmtId="0" fontId="7" fillId="3" borderId="0" xfId="2" applyFont="1"/>
    <xf numFmtId="165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4" fillId="4" borderId="0" xfId="0" applyFont="1" applyFill="1"/>
    <xf numFmtId="0" fontId="4" fillId="6" borderId="0" xfId="0" applyFont="1" applyFill="1"/>
    <xf numFmtId="0" fontId="4" fillId="7" borderId="0" xfId="0" applyFont="1" applyFill="1"/>
    <xf numFmtId="164" fontId="4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1" fillId="2" borderId="0" xfId="1"/>
    <xf numFmtId="2" fontId="4" fillId="0" borderId="0" xfId="0" applyNumberFormat="1" applyFont="1"/>
    <xf numFmtId="0" fontId="4" fillId="8" borderId="0" xfId="0" applyFont="1" applyFill="1"/>
    <xf numFmtId="0" fontId="4" fillId="9" borderId="0" xfId="0" applyFont="1" applyFill="1"/>
    <xf numFmtId="166" fontId="4" fillId="0" borderId="0" xfId="0" applyNumberFormat="1" applyFont="1"/>
    <xf numFmtId="1" fontId="4" fillId="0" borderId="0" xfId="0" applyNumberFormat="1" applyFont="1"/>
    <xf numFmtId="10" fontId="4" fillId="0" borderId="0" xfId="0" applyNumberFormat="1" applyFont="1"/>
    <xf numFmtId="2" fontId="0" fillId="0" borderId="0" xfId="0" applyNumberFormat="1"/>
    <xf numFmtId="2" fontId="4" fillId="0" borderId="0" xfId="0" applyNumberFormat="1" applyFont="1" applyAlignment="1">
      <alignment horizontal="center"/>
    </xf>
    <xf numFmtId="2" fontId="4" fillId="10" borderId="0" xfId="0" applyNumberFormat="1" applyFont="1" applyFill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168" fontId="4" fillId="0" borderId="0" xfId="0" applyNumberFormat="1" applyFont="1"/>
    <xf numFmtId="9" fontId="0" fillId="0" borderId="0" xfId="0" applyNumberFormat="1"/>
    <xf numFmtId="0" fontId="12" fillId="0" borderId="0" xfId="0" applyFont="1"/>
    <xf numFmtId="167" fontId="0" fillId="0" borderId="0" xfId="0" applyNumberFormat="1"/>
    <xf numFmtId="165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13" fillId="0" borderId="0" xfId="0" applyFont="1"/>
    <xf numFmtId="167" fontId="13" fillId="0" borderId="0" xfId="0" applyNumberFormat="1" applyFont="1"/>
    <xf numFmtId="10" fontId="13" fillId="0" borderId="0" xfId="0" applyNumberFormat="1" applyFont="1"/>
    <xf numFmtId="166" fontId="13" fillId="0" borderId="0" xfId="3" applyNumberFormat="1" applyFont="1"/>
    <xf numFmtId="0" fontId="14" fillId="2" borderId="0" xfId="1" applyFont="1"/>
    <xf numFmtId="167" fontId="4" fillId="0" borderId="0" xfId="0" applyNumberFormat="1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right" vertical="center" textRotation="90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/>
    </xf>
    <xf numFmtId="1" fontId="4" fillId="7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ormal" xfId="0" builtinId="0"/>
    <cellStyle name="Percent" xfId="3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3 storey</c:v>
          </c:tx>
          <c:marker>
            <c:symbol val="none"/>
          </c:marker>
          <c:xVal>
            <c:numRef>
              <c:f>'RC Frame Design'!$J$10:$J$13</c:f>
              <c:numCache>
                <c:formatCode>0.0%</c:formatCode>
                <c:ptCount val="4"/>
                <c:pt idx="0">
                  <c:v>0.02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Design'!$N$10:$N$13</c:f>
              <c:numCache>
                <c:formatCode>0.0</c:formatCode>
                <c:ptCount val="4"/>
                <c:pt idx="0">
                  <c:v>3.7653278425410379</c:v>
                </c:pt>
                <c:pt idx="1">
                  <c:v>4.9963004064486842</c:v>
                </c:pt>
                <c:pt idx="2">
                  <c:v>6.661733875264912</c:v>
                </c:pt>
                <c:pt idx="3">
                  <c:v>10.825317547305483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77-4FFE-A074-76EED4B2786D}"/>
            </c:ext>
          </c:extLst>
        </c:ser>
        <c:ser>
          <c:idx val="4"/>
          <c:order val="1"/>
          <c:tx>
            <c:v>6 storey</c:v>
          </c:tx>
          <c:marker>
            <c:symbol val="none"/>
          </c:marker>
          <c:xVal>
            <c:numRef>
              <c:f>'RC Frame Design'!$J$15:$J$18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Design'!$N$15:$N$18</c:f>
              <c:numCache>
                <c:formatCode>0.0</c:formatCode>
                <c:ptCount val="4"/>
                <c:pt idx="0">
                  <c:v>4.518393411049245</c:v>
                </c:pt>
                <c:pt idx="1">
                  <c:v>5.1447053690164672</c:v>
                </c:pt>
                <c:pt idx="2">
                  <c:v>9.6225044864937619</c:v>
                </c:pt>
                <c:pt idx="3">
                  <c:v>16.761782008731071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177-4FFE-A074-76EED4B2786D}"/>
            </c:ext>
          </c:extLst>
        </c:ser>
        <c:ser>
          <c:idx val="5"/>
          <c:order val="2"/>
          <c:tx>
            <c:v>10 storey</c:v>
          </c:tx>
          <c:marker>
            <c:symbol val="none"/>
          </c:marker>
          <c:xVal>
            <c:numRef>
              <c:f>'RC Frame Design'!$J$20:$J$23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Design'!$N$20:$N$23</c:f>
              <c:numCache>
                <c:formatCode>0.0</c:formatCode>
                <c:ptCount val="4"/>
                <c:pt idx="0">
                  <c:v>5.4126587736527414</c:v>
                </c:pt>
                <c:pt idx="1">
                  <c:v>7.0985688834790039</c:v>
                </c:pt>
                <c:pt idx="2">
                  <c:v>11.547005383792515</c:v>
                </c:pt>
                <c:pt idx="3">
                  <c:v>20.140125669405549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77-4FFE-A074-76EED4B2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Drift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Effective</a:t>
                </a:r>
                <a:r>
                  <a:rPr lang="en-NZ" baseline="0"/>
                  <a:t> Stiffness (N/T)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480720157158685"/>
          <c:y val="0.16326572969670106"/>
          <c:w val="0.2055514518481848"/>
          <c:h val="0.22623291902694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Period (s) vs Design Drift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Design'!$J$10:$J$13</c:f>
              <c:numCache>
                <c:formatCode>0.0%</c:formatCode>
                <c:ptCount val="4"/>
                <c:pt idx="0">
                  <c:v>0.02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Design'!$AH$10:$AH$13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F6A-A110-75622F99630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Design'!$J$15:$J$18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Design'!$AH$15:$AH$18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F6A-A110-75622F996304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Design'!$J$20:$J$23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Design'!$AH$20:$AH$23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F6A-A110-75622F99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Drift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Period (s) /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Period / N vs Column Index (%)</a:t>
            </a:r>
          </a:p>
        </c:rich>
      </c:tx>
      <c:layout>
        <c:manualLayout>
          <c:xMode val="edge"/>
          <c:yMode val="edge"/>
          <c:x val="0.26765664087215624"/>
          <c:y val="2.4177782854477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Design'!$W$10:$W$13</c:f>
              <c:numCache>
                <c:formatCode>0.00%</c:formatCode>
                <c:ptCount val="4"/>
                <c:pt idx="0">
                  <c:v>1.6000000000000001E-3</c:v>
                </c:pt>
                <c:pt idx="1">
                  <c:v>1.9E-3</c:v>
                </c:pt>
                <c:pt idx="2">
                  <c:v>2.8E-3</c:v>
                </c:pt>
                <c:pt idx="3">
                  <c:v>4.3E-3</c:v>
                </c:pt>
              </c:numCache>
            </c:numRef>
          </c:xVal>
          <c:yVal>
            <c:numRef>
              <c:f>'RC Frame Design'!$AH$10:$AH$13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9C6-BE5F-C35FFE1D381E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Design'!$W$15:$W$18</c:f>
              <c:numCache>
                <c:formatCode>0.00%</c:formatCode>
                <c:ptCount val="4"/>
                <c:pt idx="0">
                  <c:v>1.1999999999999999E-3</c:v>
                </c:pt>
                <c:pt idx="1">
                  <c:v>1.1999999999999999E-3</c:v>
                </c:pt>
                <c:pt idx="2">
                  <c:v>1.9E-3</c:v>
                </c:pt>
                <c:pt idx="3">
                  <c:v>3.8999999999999998E-3</c:v>
                </c:pt>
              </c:numCache>
            </c:numRef>
          </c:xVal>
          <c:yVal>
            <c:numRef>
              <c:f>'RC Frame Design'!$AH$15:$AH$18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F-49C6-BE5F-C35FFE1D381E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Design'!$W$20:$W$23</c:f>
              <c:numCache>
                <c:formatCode>0.00%</c:formatCode>
                <c:ptCount val="4"/>
                <c:pt idx="0">
                  <c:v>8.0000000000000004E-4</c:v>
                </c:pt>
                <c:pt idx="1">
                  <c:v>1E-3</c:v>
                </c:pt>
                <c:pt idx="2">
                  <c:v>1.5E-3</c:v>
                </c:pt>
                <c:pt idx="3">
                  <c:v>3.3E-3</c:v>
                </c:pt>
              </c:numCache>
            </c:numRef>
          </c:xVal>
          <c:yVal>
            <c:numRef>
              <c:f>'RC Frame Design'!$AH$20:$AH$23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6F-49C6-BE5F-C35FFE1D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Column Index </a:t>
                </a:r>
              </a:p>
            </c:rich>
          </c:tx>
          <c:layout>
            <c:manualLayout>
              <c:xMode val="edge"/>
              <c:yMode val="edge"/>
              <c:x val="0.44024465229796805"/>
              <c:y val="0.9287618898037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Period / No. stories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/>
              <a:t>RC frame</a:t>
            </a:r>
            <a:r>
              <a:rPr lang="en-US" baseline="0"/>
              <a:t> structures</a:t>
            </a:r>
            <a:endParaRPr lang="en-US"/>
          </a:p>
        </c:rich>
      </c:tx>
      <c:layout>
        <c:manualLayout>
          <c:xMode val="edge"/>
          <c:yMode val="edge"/>
          <c:x val="0.40020136193491712"/>
          <c:y val="1.430190380486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7352032327074"/>
          <c:y val="8.307791985002895E-2"/>
          <c:w val="0.81505284842722447"/>
          <c:h val="0.78492057563473616"/>
        </c:manualLayout>
      </c:layout>
      <c:scatterChart>
        <c:scatterStyle val="lineMarker"/>
        <c:varyColors val="0"/>
        <c:ser>
          <c:idx val="0"/>
          <c:order val="0"/>
          <c:tx>
            <c:v>Period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'RC Frame Design'!$AL$9:$AL$20</c:f>
              <c:numCache>
                <c:formatCode>0.00</c:formatCode>
                <c:ptCount val="12"/>
              </c:numCache>
            </c:numRef>
          </c:xVal>
          <c:yVal>
            <c:numRef>
              <c:f>'RC Frame Design'!$AM$9:$AM$20</c:f>
              <c:numCache>
                <c:formatCode>0.00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2-402F-B58D-41BB8330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 sz="1400"/>
                  <a:t>Estimated</a:t>
                </a:r>
                <a:r>
                  <a:rPr lang="en-NZ" sz="1400" baseline="0"/>
                  <a:t> Period (s)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1693653434751604"/>
              <c:y val="0.93382685185185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NZ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  <c:majorUnit val="0.5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 sz="1400"/>
                  <a:t>OpenSees Period (s)</a:t>
                </a:r>
              </a:p>
            </c:rich>
          </c:tx>
          <c:layout>
            <c:manualLayout>
              <c:xMode val="edge"/>
              <c:yMode val="edge"/>
              <c:x val="1.6100150542746217E-2"/>
              <c:y val="0.30290703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Base Shear (Cy) vs Design Drift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Design'!$J$10:$J$13</c:f>
              <c:numCache>
                <c:formatCode>0.0%</c:formatCode>
                <c:ptCount val="4"/>
                <c:pt idx="0">
                  <c:v>0.02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Design'!$Z$10:$Z$13</c:f>
              <c:numCache>
                <c:formatCode>0.00</c:formatCode>
                <c:ptCount val="4"/>
                <c:pt idx="0">
                  <c:v>0.20250000000000001</c:v>
                </c:pt>
                <c:pt idx="1">
                  <c:v>0.25</c:v>
                </c:pt>
                <c:pt idx="2">
                  <c:v>0.36</c:v>
                </c:pt>
                <c:pt idx="3">
                  <c:v>0.5625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0D4-A72F-BA67BA3C9ED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Design'!$J$15:$J$18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Design'!$Z$15:$Z$18</c:f>
              <c:numCache>
                <c:formatCode>0.00</c:formatCode>
                <c:ptCount val="4"/>
                <c:pt idx="0">
                  <c:v>0.30250000000000005</c:v>
                </c:pt>
                <c:pt idx="1">
                  <c:v>0.30250000000000005</c:v>
                </c:pt>
                <c:pt idx="2">
                  <c:v>0.48999999999999994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0-40D4-A72F-BA67BA3C9EDC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Design'!$J$20:$J$23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Design'!$Z$20:$Z$23</c:f>
              <c:numCache>
                <c:formatCode>0.00</c:formatCode>
                <c:ptCount val="4"/>
                <c:pt idx="0">
                  <c:v>0.36</c:v>
                </c:pt>
                <c:pt idx="1">
                  <c:v>0.42250000000000004</c:v>
                </c:pt>
                <c:pt idx="2">
                  <c:v>0.64000000000000012</c:v>
                </c:pt>
                <c:pt idx="3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0-40D4-A72F-BA67BA3C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Drift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Base Shear (Cy)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80727631343368"/>
          <c:y val="0.20895466586520486"/>
          <c:w val="0.2055514518481848"/>
          <c:h val="0.22623291902694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NZ"/>
              <a:t>Wall - frame structures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'Wall Period'!$R$2:$R$110</c:f>
              <c:numCache>
                <c:formatCode>General</c:formatCode>
                <c:ptCount val="109"/>
                <c:pt idx="0">
                  <c:v>0.13881584991135371</c:v>
                </c:pt>
                <c:pt idx="1">
                  <c:v>0.19921373638635059</c:v>
                </c:pt>
                <c:pt idx="2">
                  <c:v>0.38592047556145259</c:v>
                </c:pt>
                <c:pt idx="3">
                  <c:v>0.24083427619070891</c:v>
                </c:pt>
                <c:pt idx="4">
                  <c:v>0.28861060472504357</c:v>
                </c:pt>
                <c:pt idx="5">
                  <c:v>0.28150063497579481</c:v>
                </c:pt>
                <c:pt idx="6">
                  <c:v>0.50039568277760116</c:v>
                </c:pt>
                <c:pt idx="7">
                  <c:v>0.30769325082509019</c:v>
                </c:pt>
                <c:pt idx="8">
                  <c:v>0.25398388485537371</c:v>
                </c:pt>
                <c:pt idx="9">
                  <c:v>0.24129360074704359</c:v>
                </c:pt>
                <c:pt idx="10">
                  <c:v>0.338362674514047</c:v>
                </c:pt>
                <c:pt idx="11">
                  <c:v>0.52165812982788951</c:v>
                </c:pt>
                <c:pt idx="12">
                  <c:v>0.4634820846238798</c:v>
                </c:pt>
                <c:pt idx="13">
                  <c:v>0.71839391010009124</c:v>
                </c:pt>
                <c:pt idx="14">
                  <c:v>0.51835486207210557</c:v>
                </c:pt>
                <c:pt idx="15">
                  <c:v>0.66139092962017243</c:v>
                </c:pt>
                <c:pt idx="16">
                  <c:v>0.45022671701411382</c:v>
                </c:pt>
                <c:pt idx="17">
                  <c:v>0.28868855268004301</c:v>
                </c:pt>
                <c:pt idx="18">
                  <c:v>0.39857957133797017</c:v>
                </c:pt>
                <c:pt idx="19">
                  <c:v>0.40866408577033309</c:v>
                </c:pt>
                <c:pt idx="20">
                  <c:v>0.2349334605442715</c:v>
                </c:pt>
                <c:pt idx="21">
                  <c:v>0.19324462051568911</c:v>
                </c:pt>
                <c:pt idx="22">
                  <c:v>0.37703403600579338</c:v>
                </c:pt>
                <c:pt idx="23">
                  <c:v>0.53760165922569481</c:v>
                </c:pt>
                <c:pt idx="24">
                  <c:v>0.65213138508548274</c:v>
                </c:pt>
                <c:pt idx="25">
                  <c:v>0.88482124457896472</c:v>
                </c:pt>
                <c:pt idx="26">
                  <c:v>1.354797367157129</c:v>
                </c:pt>
                <c:pt idx="27">
                  <c:v>0.98158702817851473</c:v>
                </c:pt>
                <c:pt idx="28">
                  <c:v>1.079939639122216</c:v>
                </c:pt>
                <c:pt idx="29">
                  <c:v>0.7512042087403622</c:v>
                </c:pt>
                <c:pt idx="30">
                  <c:v>0.52235586715511684</c:v>
                </c:pt>
                <c:pt idx="31">
                  <c:v>0.46508326979983061</c:v>
                </c:pt>
                <c:pt idx="32">
                  <c:v>0.38925053843089352</c:v>
                </c:pt>
                <c:pt idx="33">
                  <c:v>0.32119514220574252</c:v>
                </c:pt>
                <c:pt idx="34">
                  <c:v>0.53079483848216358</c:v>
                </c:pt>
                <c:pt idx="35">
                  <c:v>0.76524669059492134</c:v>
                </c:pt>
                <c:pt idx="36">
                  <c:v>0.9322568365433116</c:v>
                </c:pt>
                <c:pt idx="37">
                  <c:v>1.2686675048377341</c:v>
                </c:pt>
                <c:pt idx="38">
                  <c:v>2.0128387506747329</c:v>
                </c:pt>
                <c:pt idx="39">
                  <c:v>2.466379723015832</c:v>
                </c:pt>
                <c:pt idx="40">
                  <c:v>2.098089701395792</c:v>
                </c:pt>
                <c:pt idx="41">
                  <c:v>1.022043544127428</c:v>
                </c:pt>
                <c:pt idx="42">
                  <c:v>1.2256227107524471</c:v>
                </c:pt>
                <c:pt idx="43">
                  <c:v>0.99426192545531011</c:v>
                </c:pt>
                <c:pt idx="44">
                  <c:v>0.81026780402656373</c:v>
                </c:pt>
                <c:pt idx="45">
                  <c:v>1.2667180678407131</c:v>
                </c:pt>
                <c:pt idx="46">
                  <c:v>1.102769457181445</c:v>
                </c:pt>
                <c:pt idx="47">
                  <c:v>0.94830354902075586</c:v>
                </c:pt>
                <c:pt idx="48">
                  <c:v>1.1006196675461111</c:v>
                </c:pt>
                <c:pt idx="49">
                  <c:v>0.79340256171518775</c:v>
                </c:pt>
                <c:pt idx="50">
                  <c:v>1.059445347951975</c:v>
                </c:pt>
                <c:pt idx="51">
                  <c:v>0.95609723957149884</c:v>
                </c:pt>
                <c:pt idx="52">
                  <c:v>1.1454275476714191</c:v>
                </c:pt>
                <c:pt idx="53">
                  <c:v>1.455097842948776</c:v>
                </c:pt>
                <c:pt idx="54">
                  <c:v>1.70330238926762</c:v>
                </c:pt>
                <c:pt idx="55">
                  <c:v>1.9642258220240689</c:v>
                </c:pt>
                <c:pt idx="56">
                  <c:v>2.5570471544572122</c:v>
                </c:pt>
                <c:pt idx="57">
                  <c:v>1.4924201248287341</c:v>
                </c:pt>
                <c:pt idx="58">
                  <c:v>4.0268123484725873</c:v>
                </c:pt>
                <c:pt idx="59">
                  <c:v>5.1425865675992224</c:v>
                </c:pt>
                <c:pt idx="60">
                  <c:v>5.0102138592750816</c:v>
                </c:pt>
                <c:pt idx="61">
                  <c:v>1.3380925918805071</c:v>
                </c:pt>
                <c:pt idx="62">
                  <c:v>4.2318901710637444</c:v>
                </c:pt>
                <c:pt idx="63">
                  <c:v>3.2767105315587899</c:v>
                </c:pt>
                <c:pt idx="64">
                  <c:v>2.9526129696353709</c:v>
                </c:pt>
                <c:pt idx="65">
                  <c:v>4.016796292703706</c:v>
                </c:pt>
                <c:pt idx="66">
                  <c:v>4.0514757364879452</c:v>
                </c:pt>
                <c:pt idx="67">
                  <c:v>2.5952647448487358</c:v>
                </c:pt>
                <c:pt idx="68">
                  <c:v>4.2662042781510348</c:v>
                </c:pt>
                <c:pt idx="69">
                  <c:v>1.654470294380425</c:v>
                </c:pt>
                <c:pt idx="70">
                  <c:v>4.2636096198235336</c:v>
                </c:pt>
                <c:pt idx="71">
                  <c:v>3.0531373792381742</c:v>
                </c:pt>
                <c:pt idx="72">
                  <c:v>2.4867102122932598</c:v>
                </c:pt>
                <c:pt idx="73">
                  <c:v>2.2056922194283222</c:v>
                </c:pt>
                <c:pt idx="74">
                  <c:v>2.305469706718454</c:v>
                </c:pt>
                <c:pt idx="75">
                  <c:v>2.013566279546481</c:v>
                </c:pt>
                <c:pt idx="76">
                  <c:v>1.589732192466504</c:v>
                </c:pt>
                <c:pt idx="77">
                  <c:v>2.82813858275978</c:v>
                </c:pt>
                <c:pt idx="78">
                  <c:v>2.1957000726130542</c:v>
                </c:pt>
                <c:pt idx="79">
                  <c:v>2.919653509184776</c:v>
                </c:pt>
                <c:pt idx="80">
                  <c:v>4.1037192776520657</c:v>
                </c:pt>
                <c:pt idx="81">
                  <c:v>2.8133070821579929</c:v>
                </c:pt>
                <c:pt idx="82">
                  <c:v>2.175656850221098</c:v>
                </c:pt>
                <c:pt idx="83">
                  <c:v>2.737390516570688</c:v>
                </c:pt>
                <c:pt idx="84">
                  <c:v>4.1832625228439264</c:v>
                </c:pt>
                <c:pt idx="85">
                  <c:v>3.3267365262821849</c:v>
                </c:pt>
                <c:pt idx="86">
                  <c:v>3.0914495950562331</c:v>
                </c:pt>
                <c:pt idx="87">
                  <c:v>2.6858507853788112</c:v>
                </c:pt>
                <c:pt idx="88">
                  <c:v>3.1916847917147249</c:v>
                </c:pt>
                <c:pt idx="89">
                  <c:v>2.6858507853788098</c:v>
                </c:pt>
                <c:pt idx="90">
                  <c:v>5.9040135116393051</c:v>
                </c:pt>
                <c:pt idx="91">
                  <c:v>4.1637928119690839</c:v>
                </c:pt>
                <c:pt idx="92">
                  <c:v>4.1637928119690883</c:v>
                </c:pt>
                <c:pt idx="93">
                  <c:v>4.4387314672050993</c:v>
                </c:pt>
                <c:pt idx="94">
                  <c:v>4.7979403464962331</c:v>
                </c:pt>
                <c:pt idx="95">
                  <c:v>3.8593657616340238</c:v>
                </c:pt>
                <c:pt idx="96">
                  <c:v>4.4006065649135913</c:v>
                </c:pt>
                <c:pt idx="97">
                  <c:v>4.8713755561243914</c:v>
                </c:pt>
                <c:pt idx="98">
                  <c:v>4.8545919256679184</c:v>
                </c:pt>
                <c:pt idx="99">
                  <c:v>2.9907337609995932</c:v>
                </c:pt>
                <c:pt idx="100">
                  <c:v>2.7509542568669429</c:v>
                </c:pt>
                <c:pt idx="101">
                  <c:v>6.7729571822896446</c:v>
                </c:pt>
                <c:pt idx="102">
                  <c:v>4.2870006817922732</c:v>
                </c:pt>
                <c:pt idx="103">
                  <c:v>4.9821777496765352</c:v>
                </c:pt>
                <c:pt idx="104">
                  <c:v>2.5471623815598821</c:v>
                </c:pt>
                <c:pt idx="105">
                  <c:v>2.6009206332228891</c:v>
                </c:pt>
                <c:pt idx="106">
                  <c:v>3.4896787203546742</c:v>
                </c:pt>
                <c:pt idx="107">
                  <c:v>3.265077930120599</c:v>
                </c:pt>
                <c:pt idx="108">
                  <c:v>2.9543000148120071</c:v>
                </c:pt>
              </c:numCache>
            </c:numRef>
          </c:xVal>
          <c:yVal>
            <c:numRef>
              <c:f>'Wall Period'!$S$2:$S$111</c:f>
              <c:numCache>
                <c:formatCode>0.000</c:formatCode>
                <c:ptCount val="110"/>
                <c:pt idx="0">
                  <c:v>0.2396036640923522</c:v>
                </c:pt>
                <c:pt idx="1">
                  <c:v>0.2396036640923522</c:v>
                </c:pt>
                <c:pt idx="2">
                  <c:v>0.2396036640923522</c:v>
                </c:pt>
                <c:pt idx="3">
                  <c:v>0.2396036640923522</c:v>
                </c:pt>
                <c:pt idx="4">
                  <c:v>0.27471311261135301</c:v>
                </c:pt>
                <c:pt idx="5">
                  <c:v>0.27471311261135301</c:v>
                </c:pt>
                <c:pt idx="6">
                  <c:v>0.3723469784602732</c:v>
                </c:pt>
                <c:pt idx="7">
                  <c:v>0.3723469784602732</c:v>
                </c:pt>
                <c:pt idx="8">
                  <c:v>0.3247595264191645</c:v>
                </c:pt>
                <c:pt idx="9">
                  <c:v>0.3247595264191645</c:v>
                </c:pt>
                <c:pt idx="10">
                  <c:v>0.3247595264191645</c:v>
                </c:pt>
                <c:pt idx="11">
                  <c:v>0.3247595264191645</c:v>
                </c:pt>
                <c:pt idx="12">
                  <c:v>0.3247595264191645</c:v>
                </c:pt>
                <c:pt idx="13">
                  <c:v>0.40296372443382827</c:v>
                </c:pt>
                <c:pt idx="14">
                  <c:v>0.40296372443382827</c:v>
                </c:pt>
                <c:pt idx="15">
                  <c:v>0.46201054323615337</c:v>
                </c:pt>
                <c:pt idx="16">
                  <c:v>0.3723469784602732</c:v>
                </c:pt>
                <c:pt idx="17">
                  <c:v>0.3723469784602732</c:v>
                </c:pt>
                <c:pt idx="18">
                  <c:v>0.3723469784602732</c:v>
                </c:pt>
                <c:pt idx="19">
                  <c:v>0.3723469784602732</c:v>
                </c:pt>
                <c:pt idx="20">
                  <c:v>0.40296372443382827</c:v>
                </c:pt>
                <c:pt idx="21">
                  <c:v>0.40296372443382827</c:v>
                </c:pt>
                <c:pt idx="22">
                  <c:v>0.54617824317073871</c:v>
                </c:pt>
                <c:pt idx="23">
                  <c:v>0.54617824317073871</c:v>
                </c:pt>
                <c:pt idx="24">
                  <c:v>0.54617824317073871</c:v>
                </c:pt>
                <c:pt idx="25">
                  <c:v>0.54617824317073871</c:v>
                </c:pt>
                <c:pt idx="26">
                  <c:v>0.54617824317073871</c:v>
                </c:pt>
                <c:pt idx="27">
                  <c:v>0.54617824317073871</c:v>
                </c:pt>
                <c:pt idx="28">
                  <c:v>0.54617824317073871</c:v>
                </c:pt>
                <c:pt idx="29">
                  <c:v>0.54617824317073871</c:v>
                </c:pt>
                <c:pt idx="30">
                  <c:v>0.54617824317073871</c:v>
                </c:pt>
                <c:pt idx="31">
                  <c:v>0.54617824317073871</c:v>
                </c:pt>
                <c:pt idx="32">
                  <c:v>0.54617824317073871</c:v>
                </c:pt>
                <c:pt idx="33">
                  <c:v>0.54617824317073871</c:v>
                </c:pt>
                <c:pt idx="34">
                  <c:v>0.67770150270738372</c:v>
                </c:pt>
                <c:pt idx="35">
                  <c:v>0.67770150270738372</c:v>
                </c:pt>
                <c:pt idx="36">
                  <c:v>0.67770150270738372</c:v>
                </c:pt>
                <c:pt idx="37">
                  <c:v>0.67770150270738372</c:v>
                </c:pt>
                <c:pt idx="38">
                  <c:v>0.67770150270738372</c:v>
                </c:pt>
                <c:pt idx="39">
                  <c:v>0.67770150270738372</c:v>
                </c:pt>
                <c:pt idx="40">
                  <c:v>0.67770150270738372</c:v>
                </c:pt>
                <c:pt idx="41">
                  <c:v>0.67770150270738372</c:v>
                </c:pt>
                <c:pt idx="42">
                  <c:v>0.67770150270738372</c:v>
                </c:pt>
                <c:pt idx="43">
                  <c:v>0.67770150270738372</c:v>
                </c:pt>
                <c:pt idx="44">
                  <c:v>0.67770150270738372</c:v>
                </c:pt>
                <c:pt idx="45">
                  <c:v>0.67770150270738372</c:v>
                </c:pt>
                <c:pt idx="46">
                  <c:v>0.67770150270738372</c:v>
                </c:pt>
                <c:pt idx="47">
                  <c:v>0.67770150270738372</c:v>
                </c:pt>
                <c:pt idx="48">
                  <c:v>0.67770150270738372</c:v>
                </c:pt>
                <c:pt idx="49">
                  <c:v>0.67770150270738372</c:v>
                </c:pt>
                <c:pt idx="50">
                  <c:v>0.80116313699293884</c:v>
                </c:pt>
                <c:pt idx="51">
                  <c:v>0.80116313699293884</c:v>
                </c:pt>
                <c:pt idx="52">
                  <c:v>0.80116313699293884</c:v>
                </c:pt>
                <c:pt idx="53">
                  <c:v>0.91855865354369193</c:v>
                </c:pt>
                <c:pt idx="54">
                  <c:v>0.91855865354369193</c:v>
                </c:pt>
                <c:pt idx="55">
                  <c:v>0.91855865354369193</c:v>
                </c:pt>
                <c:pt idx="56">
                  <c:v>0.91855865354369193</c:v>
                </c:pt>
                <c:pt idx="57">
                  <c:v>0.91855865354369193</c:v>
                </c:pt>
                <c:pt idx="58">
                  <c:v>0.91855865354369193</c:v>
                </c:pt>
                <c:pt idx="59">
                  <c:v>1.0531562936943226</c:v>
                </c:pt>
                <c:pt idx="60">
                  <c:v>1.0531562936943226</c:v>
                </c:pt>
                <c:pt idx="61">
                  <c:v>1.0531562936943226</c:v>
                </c:pt>
                <c:pt idx="62">
                  <c:v>1.1822325696567846</c:v>
                </c:pt>
                <c:pt idx="63">
                  <c:v>1.0311384586138468</c:v>
                </c:pt>
                <c:pt idx="64">
                  <c:v>1.0311384586138468</c:v>
                </c:pt>
                <c:pt idx="65">
                  <c:v>1.0311384586138468</c:v>
                </c:pt>
                <c:pt idx="66">
                  <c:v>1.0311384586138468</c:v>
                </c:pt>
                <c:pt idx="67">
                  <c:v>1.0311384586138468</c:v>
                </c:pt>
                <c:pt idx="68">
                  <c:v>1.0311384586138468</c:v>
                </c:pt>
                <c:pt idx="69">
                  <c:v>1.0311384586138468</c:v>
                </c:pt>
                <c:pt idx="70">
                  <c:v>1.3067631524078589</c:v>
                </c:pt>
                <c:pt idx="71">
                  <c:v>1.0531562936943226</c:v>
                </c:pt>
                <c:pt idx="72">
                  <c:v>1.0531562936943226</c:v>
                </c:pt>
                <c:pt idx="73">
                  <c:v>1.0531562936943226</c:v>
                </c:pt>
                <c:pt idx="74">
                  <c:v>1.0531562936943226</c:v>
                </c:pt>
                <c:pt idx="75">
                  <c:v>1.1397535284773892</c:v>
                </c:pt>
                <c:pt idx="76">
                  <c:v>1.1397535284773892</c:v>
                </c:pt>
                <c:pt idx="77">
                  <c:v>1.1397535284773892</c:v>
                </c:pt>
                <c:pt idx="78">
                  <c:v>1.2450171596628619</c:v>
                </c:pt>
                <c:pt idx="79">
                  <c:v>1.2450171596628619</c:v>
                </c:pt>
                <c:pt idx="80">
                  <c:v>1.2450171596628619</c:v>
                </c:pt>
                <c:pt idx="81">
                  <c:v>1.2450171596628619</c:v>
                </c:pt>
                <c:pt idx="82">
                  <c:v>1.2450171596628619</c:v>
                </c:pt>
                <c:pt idx="83">
                  <c:v>1.2450171596628619</c:v>
                </c:pt>
                <c:pt idx="84">
                  <c:v>1.2450171596628619</c:v>
                </c:pt>
                <c:pt idx="85">
                  <c:v>1.2450171596628619</c:v>
                </c:pt>
                <c:pt idx="86">
                  <c:v>1.2450171596628619</c:v>
                </c:pt>
                <c:pt idx="87">
                  <c:v>1.2450171596628619</c:v>
                </c:pt>
                <c:pt idx="88">
                  <c:v>1.2450171596628619</c:v>
                </c:pt>
                <c:pt idx="89">
                  <c:v>1.2450171596628619</c:v>
                </c:pt>
                <c:pt idx="90">
                  <c:v>1.3473904198615652</c:v>
                </c:pt>
                <c:pt idx="91">
                  <c:v>1.3473904198615652</c:v>
                </c:pt>
                <c:pt idx="92">
                  <c:v>1.3473904198615652</c:v>
                </c:pt>
                <c:pt idx="93">
                  <c:v>1.3473904198615652</c:v>
                </c:pt>
                <c:pt idx="94">
                  <c:v>1.3473904198615652</c:v>
                </c:pt>
                <c:pt idx="95">
                  <c:v>1.3473904198615652</c:v>
                </c:pt>
                <c:pt idx="96">
                  <c:v>1.3473904198615652</c:v>
                </c:pt>
                <c:pt idx="97">
                  <c:v>1.3473904198615652</c:v>
                </c:pt>
                <c:pt idx="98">
                  <c:v>1.3473904198615652</c:v>
                </c:pt>
                <c:pt idx="99">
                  <c:v>1.3473904198615652</c:v>
                </c:pt>
                <c:pt idx="100">
                  <c:v>1.3473904198615652</c:v>
                </c:pt>
                <c:pt idx="101">
                  <c:v>1.592853979544177</c:v>
                </c:pt>
                <c:pt idx="102">
                  <c:v>1.592853979544177</c:v>
                </c:pt>
                <c:pt idx="103">
                  <c:v>1.592853979544177</c:v>
                </c:pt>
                <c:pt idx="104">
                  <c:v>1.592853979544177</c:v>
                </c:pt>
                <c:pt idx="105">
                  <c:v>1.592853979544177</c:v>
                </c:pt>
                <c:pt idx="106">
                  <c:v>1.592853979544177</c:v>
                </c:pt>
                <c:pt idx="107">
                  <c:v>1.592853979544177</c:v>
                </c:pt>
                <c:pt idx="108">
                  <c:v>1.8262570245474314</c:v>
                </c:pt>
                <c:pt idx="109">
                  <c:v>1.8262570245474314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74-4003-A47C-4C4F4323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4335"/>
        <c:axId val="135992927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1-Jan</c:v>
                </c15:tx>
              </c15:filteredSeriesTitle>
            </c:ext>
            <c:ext xmlns:c16="http://schemas.microsoft.com/office/drawing/2014/chart" uri="{C3380CC4-5D6E-409C-BE32-E72D297353CC}">
              <c16:uniqueId val="{00000005-8574-4003-A47C-4C4F4323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4335"/>
        <c:axId val="135992927"/>
      </c:scatterChart>
      <c:valAx>
        <c:axId val="50868433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NZ"/>
                  <a:t>Period of wall - frame structure (s)</a:t>
                </a:r>
              </a:p>
            </c:rich>
          </c:tx>
          <c:layout>
            <c:manualLayout>
              <c:xMode val="edge"/>
              <c:yMode val="edge"/>
              <c:x val="0.31417137779018167"/>
              <c:y val="0.947062684461272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5992927"/>
        <c:crosses val="autoZero"/>
        <c:crossBetween val="midCat"/>
        <c:majorUnit val="1"/>
      </c:valAx>
      <c:valAx>
        <c:axId val="13599292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Period from NZS1170.5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2846061111111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8684335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 b="0"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NZ"/>
              <a:t>Wall - frame structures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'Wall Period'!$R$2:$R$110</c:f>
              <c:numCache>
                <c:formatCode>General</c:formatCode>
                <c:ptCount val="109"/>
                <c:pt idx="0">
                  <c:v>0.13881584991135371</c:v>
                </c:pt>
                <c:pt idx="1">
                  <c:v>0.19921373638635059</c:v>
                </c:pt>
                <c:pt idx="2">
                  <c:v>0.38592047556145259</c:v>
                </c:pt>
                <c:pt idx="3">
                  <c:v>0.24083427619070891</c:v>
                </c:pt>
                <c:pt idx="4">
                  <c:v>0.28861060472504357</c:v>
                </c:pt>
                <c:pt idx="5">
                  <c:v>0.28150063497579481</c:v>
                </c:pt>
                <c:pt idx="6">
                  <c:v>0.50039568277760116</c:v>
                </c:pt>
                <c:pt idx="7">
                  <c:v>0.30769325082509019</c:v>
                </c:pt>
                <c:pt idx="8">
                  <c:v>0.25398388485537371</c:v>
                </c:pt>
                <c:pt idx="9">
                  <c:v>0.24129360074704359</c:v>
                </c:pt>
                <c:pt idx="10">
                  <c:v>0.338362674514047</c:v>
                </c:pt>
                <c:pt idx="11">
                  <c:v>0.52165812982788951</c:v>
                </c:pt>
                <c:pt idx="12">
                  <c:v>0.4634820846238798</c:v>
                </c:pt>
                <c:pt idx="13">
                  <c:v>0.71839391010009124</c:v>
                </c:pt>
                <c:pt idx="14">
                  <c:v>0.51835486207210557</c:v>
                </c:pt>
                <c:pt idx="15">
                  <c:v>0.66139092962017243</c:v>
                </c:pt>
                <c:pt idx="16">
                  <c:v>0.45022671701411382</c:v>
                </c:pt>
                <c:pt idx="17">
                  <c:v>0.28868855268004301</c:v>
                </c:pt>
                <c:pt idx="18">
                  <c:v>0.39857957133797017</c:v>
                </c:pt>
                <c:pt idx="19">
                  <c:v>0.40866408577033309</c:v>
                </c:pt>
                <c:pt idx="20">
                  <c:v>0.2349334605442715</c:v>
                </c:pt>
                <c:pt idx="21">
                  <c:v>0.19324462051568911</c:v>
                </c:pt>
                <c:pt idx="22">
                  <c:v>0.37703403600579338</c:v>
                </c:pt>
                <c:pt idx="23">
                  <c:v>0.53760165922569481</c:v>
                </c:pt>
                <c:pt idx="24">
                  <c:v>0.65213138508548274</c:v>
                </c:pt>
                <c:pt idx="25">
                  <c:v>0.88482124457896472</c:v>
                </c:pt>
                <c:pt idx="26">
                  <c:v>1.354797367157129</c:v>
                </c:pt>
                <c:pt idx="27">
                  <c:v>0.98158702817851473</c:v>
                </c:pt>
                <c:pt idx="28">
                  <c:v>1.079939639122216</c:v>
                </c:pt>
                <c:pt idx="29">
                  <c:v>0.7512042087403622</c:v>
                </c:pt>
                <c:pt idx="30">
                  <c:v>0.52235586715511684</c:v>
                </c:pt>
                <c:pt idx="31">
                  <c:v>0.46508326979983061</c:v>
                </c:pt>
                <c:pt idx="32">
                  <c:v>0.38925053843089352</c:v>
                </c:pt>
                <c:pt idx="33">
                  <c:v>0.32119514220574252</c:v>
                </c:pt>
                <c:pt idx="34">
                  <c:v>0.53079483848216358</c:v>
                </c:pt>
                <c:pt idx="35">
                  <c:v>0.76524669059492134</c:v>
                </c:pt>
                <c:pt idx="36">
                  <c:v>0.9322568365433116</c:v>
                </c:pt>
                <c:pt idx="37">
                  <c:v>1.2686675048377341</c:v>
                </c:pt>
                <c:pt idx="38">
                  <c:v>2.0128387506747329</c:v>
                </c:pt>
                <c:pt idx="39">
                  <c:v>2.466379723015832</c:v>
                </c:pt>
                <c:pt idx="40">
                  <c:v>2.098089701395792</c:v>
                </c:pt>
                <c:pt idx="41">
                  <c:v>1.022043544127428</c:v>
                </c:pt>
                <c:pt idx="42">
                  <c:v>1.2256227107524471</c:v>
                </c:pt>
                <c:pt idx="43">
                  <c:v>0.99426192545531011</c:v>
                </c:pt>
                <c:pt idx="44">
                  <c:v>0.81026780402656373</c:v>
                </c:pt>
                <c:pt idx="45">
                  <c:v>1.2667180678407131</c:v>
                </c:pt>
                <c:pt idx="46">
                  <c:v>1.102769457181445</c:v>
                </c:pt>
                <c:pt idx="47">
                  <c:v>0.94830354902075586</c:v>
                </c:pt>
                <c:pt idx="48">
                  <c:v>1.1006196675461111</c:v>
                </c:pt>
                <c:pt idx="49">
                  <c:v>0.79340256171518775</c:v>
                </c:pt>
                <c:pt idx="50">
                  <c:v>1.059445347951975</c:v>
                </c:pt>
                <c:pt idx="51">
                  <c:v>0.95609723957149884</c:v>
                </c:pt>
                <c:pt idx="52">
                  <c:v>1.1454275476714191</c:v>
                </c:pt>
                <c:pt idx="53">
                  <c:v>1.455097842948776</c:v>
                </c:pt>
                <c:pt idx="54">
                  <c:v>1.70330238926762</c:v>
                </c:pt>
                <c:pt idx="55">
                  <c:v>1.9642258220240689</c:v>
                </c:pt>
                <c:pt idx="56">
                  <c:v>2.5570471544572122</c:v>
                </c:pt>
                <c:pt idx="57">
                  <c:v>1.4924201248287341</c:v>
                </c:pt>
                <c:pt idx="58">
                  <c:v>4.0268123484725873</c:v>
                </c:pt>
                <c:pt idx="59">
                  <c:v>5.1425865675992224</c:v>
                </c:pt>
                <c:pt idx="60">
                  <c:v>5.0102138592750816</c:v>
                </c:pt>
                <c:pt idx="61">
                  <c:v>1.3380925918805071</c:v>
                </c:pt>
                <c:pt idx="62">
                  <c:v>4.2318901710637444</c:v>
                </c:pt>
                <c:pt idx="63">
                  <c:v>3.2767105315587899</c:v>
                </c:pt>
                <c:pt idx="64">
                  <c:v>2.9526129696353709</c:v>
                </c:pt>
                <c:pt idx="65">
                  <c:v>4.016796292703706</c:v>
                </c:pt>
                <c:pt idx="66">
                  <c:v>4.0514757364879452</c:v>
                </c:pt>
                <c:pt idx="67">
                  <c:v>2.5952647448487358</c:v>
                </c:pt>
                <c:pt idx="68">
                  <c:v>4.2662042781510348</c:v>
                </c:pt>
                <c:pt idx="69">
                  <c:v>1.654470294380425</c:v>
                </c:pt>
                <c:pt idx="70">
                  <c:v>4.2636096198235336</c:v>
                </c:pt>
                <c:pt idx="71">
                  <c:v>3.0531373792381742</c:v>
                </c:pt>
                <c:pt idx="72">
                  <c:v>2.4867102122932598</c:v>
                </c:pt>
                <c:pt idx="73">
                  <c:v>2.2056922194283222</c:v>
                </c:pt>
                <c:pt idx="74">
                  <c:v>2.305469706718454</c:v>
                </c:pt>
                <c:pt idx="75">
                  <c:v>2.013566279546481</c:v>
                </c:pt>
                <c:pt idx="76">
                  <c:v>1.589732192466504</c:v>
                </c:pt>
                <c:pt idx="77">
                  <c:v>2.82813858275978</c:v>
                </c:pt>
                <c:pt idx="78">
                  <c:v>2.1957000726130542</c:v>
                </c:pt>
                <c:pt idx="79">
                  <c:v>2.919653509184776</c:v>
                </c:pt>
                <c:pt idx="80">
                  <c:v>4.1037192776520657</c:v>
                </c:pt>
                <c:pt idx="81">
                  <c:v>2.8133070821579929</c:v>
                </c:pt>
                <c:pt idx="82">
                  <c:v>2.175656850221098</c:v>
                </c:pt>
                <c:pt idx="83">
                  <c:v>2.737390516570688</c:v>
                </c:pt>
                <c:pt idx="84">
                  <c:v>4.1832625228439264</c:v>
                </c:pt>
                <c:pt idx="85">
                  <c:v>3.3267365262821849</c:v>
                </c:pt>
                <c:pt idx="86">
                  <c:v>3.0914495950562331</c:v>
                </c:pt>
                <c:pt idx="87">
                  <c:v>2.6858507853788112</c:v>
                </c:pt>
                <c:pt idx="88">
                  <c:v>3.1916847917147249</c:v>
                </c:pt>
                <c:pt idx="89">
                  <c:v>2.6858507853788098</c:v>
                </c:pt>
                <c:pt idx="90">
                  <c:v>5.9040135116393051</c:v>
                </c:pt>
                <c:pt idx="91">
                  <c:v>4.1637928119690839</c:v>
                </c:pt>
                <c:pt idx="92">
                  <c:v>4.1637928119690883</c:v>
                </c:pt>
                <c:pt idx="93">
                  <c:v>4.4387314672050993</c:v>
                </c:pt>
                <c:pt idx="94">
                  <c:v>4.7979403464962331</c:v>
                </c:pt>
                <c:pt idx="95">
                  <c:v>3.8593657616340238</c:v>
                </c:pt>
                <c:pt idx="96">
                  <c:v>4.4006065649135913</c:v>
                </c:pt>
                <c:pt idx="97">
                  <c:v>4.8713755561243914</c:v>
                </c:pt>
                <c:pt idx="98">
                  <c:v>4.8545919256679184</c:v>
                </c:pt>
                <c:pt idx="99">
                  <c:v>2.9907337609995932</c:v>
                </c:pt>
                <c:pt idx="100">
                  <c:v>2.7509542568669429</c:v>
                </c:pt>
                <c:pt idx="101">
                  <c:v>6.7729571822896446</c:v>
                </c:pt>
                <c:pt idx="102">
                  <c:v>4.2870006817922732</c:v>
                </c:pt>
                <c:pt idx="103">
                  <c:v>4.9821777496765352</c:v>
                </c:pt>
                <c:pt idx="104">
                  <c:v>2.5471623815598821</c:v>
                </c:pt>
                <c:pt idx="105">
                  <c:v>2.6009206332228891</c:v>
                </c:pt>
                <c:pt idx="106">
                  <c:v>3.4896787203546742</c:v>
                </c:pt>
                <c:pt idx="107">
                  <c:v>3.265077930120599</c:v>
                </c:pt>
                <c:pt idx="108">
                  <c:v>2.9543000148120071</c:v>
                </c:pt>
              </c:numCache>
            </c:numRef>
          </c:xVal>
          <c:yVal>
            <c:numRef>
              <c:f>'Wall Period'!$T$2:$T$111</c:f>
              <c:numCache>
                <c:formatCode>0.000</c:formatCode>
                <c:ptCount val="110"/>
                <c:pt idx="0">
                  <c:v>0.27340902434223308</c:v>
                </c:pt>
                <c:pt idx="1">
                  <c:v>0.46364718510737729</c:v>
                </c:pt>
                <c:pt idx="2">
                  <c:v>1.0655062231693131</c:v>
                </c:pt>
                <c:pt idx="3">
                  <c:v>0.46364718510737729</c:v>
                </c:pt>
                <c:pt idx="4">
                  <c:v>0.60976045003520518</c:v>
                </c:pt>
                <c:pt idx="5">
                  <c:v>0.60976045003520518</c:v>
                </c:pt>
                <c:pt idx="6">
                  <c:v>1.0948059344051866</c:v>
                </c:pt>
                <c:pt idx="7">
                  <c:v>0.67481086540229285</c:v>
                </c:pt>
                <c:pt idx="8">
                  <c:v>0.51310995687828276</c:v>
                </c:pt>
                <c:pt idx="9">
                  <c:v>0.51310995687828276</c:v>
                </c:pt>
                <c:pt idx="10">
                  <c:v>0.51310995687828276</c:v>
                </c:pt>
                <c:pt idx="11">
                  <c:v>0.84512837026616605</c:v>
                </c:pt>
                <c:pt idx="12">
                  <c:v>0.84512837026616605</c:v>
                </c:pt>
                <c:pt idx="13">
                  <c:v>1.2671075816726245</c:v>
                </c:pt>
                <c:pt idx="14">
                  <c:v>1.2671075816726245</c:v>
                </c:pt>
                <c:pt idx="15">
                  <c:v>1.6217063073800235</c:v>
                </c:pt>
                <c:pt idx="16">
                  <c:v>1.0948059344051866</c:v>
                </c:pt>
                <c:pt idx="17">
                  <c:v>0.67481086540229285</c:v>
                </c:pt>
                <c:pt idx="18">
                  <c:v>0.67481086540229285</c:v>
                </c:pt>
                <c:pt idx="19">
                  <c:v>0.67481086540229285</c:v>
                </c:pt>
                <c:pt idx="20">
                  <c:v>0.55137253138067677</c:v>
                </c:pt>
                <c:pt idx="21">
                  <c:v>0.55137253138067677</c:v>
                </c:pt>
                <c:pt idx="22">
                  <c:v>1.0050326710111783</c:v>
                </c:pt>
                <c:pt idx="23">
                  <c:v>1.4022850509522915</c:v>
                </c:pt>
                <c:pt idx="24">
                  <c:v>1.4022850509522915</c:v>
                </c:pt>
                <c:pt idx="25">
                  <c:v>1.4022850509522915</c:v>
                </c:pt>
                <c:pt idx="26">
                  <c:v>2.169399693957363</c:v>
                </c:pt>
                <c:pt idx="27">
                  <c:v>2.169399693957363</c:v>
                </c:pt>
                <c:pt idx="28">
                  <c:v>2.169399693957363</c:v>
                </c:pt>
                <c:pt idx="29">
                  <c:v>1.4022850509522915</c:v>
                </c:pt>
                <c:pt idx="30">
                  <c:v>1.0050326710111783</c:v>
                </c:pt>
                <c:pt idx="31">
                  <c:v>1.0050326710111783</c:v>
                </c:pt>
                <c:pt idx="32">
                  <c:v>0.82060573960128735</c:v>
                </c:pt>
                <c:pt idx="33">
                  <c:v>0.82060573960128735</c:v>
                </c:pt>
                <c:pt idx="34">
                  <c:v>1.2303406095400489</c:v>
                </c:pt>
                <c:pt idx="35">
                  <c:v>1.6837629205638527</c:v>
                </c:pt>
                <c:pt idx="36">
                  <c:v>1.6837629205638527</c:v>
                </c:pt>
                <c:pt idx="37">
                  <c:v>1.6837629205638527</c:v>
                </c:pt>
                <c:pt idx="38">
                  <c:v>2.5308572746907889</c:v>
                </c:pt>
                <c:pt idx="39">
                  <c:v>2.5308572746907889</c:v>
                </c:pt>
                <c:pt idx="40">
                  <c:v>2.5308572746907889</c:v>
                </c:pt>
                <c:pt idx="41">
                  <c:v>1.6837629205638527</c:v>
                </c:pt>
                <c:pt idx="42">
                  <c:v>1.6837629205638527</c:v>
                </c:pt>
                <c:pt idx="43">
                  <c:v>1.6837629205638527</c:v>
                </c:pt>
                <c:pt idx="44">
                  <c:v>1.6837629205638527</c:v>
                </c:pt>
                <c:pt idx="45">
                  <c:v>3.2970466496524606</c:v>
                </c:pt>
                <c:pt idx="46">
                  <c:v>2.5308572746907889</c:v>
                </c:pt>
                <c:pt idx="47">
                  <c:v>2.0326810770005905</c:v>
                </c:pt>
                <c:pt idx="48">
                  <c:v>2.0326810770005905</c:v>
                </c:pt>
                <c:pt idx="49">
                  <c:v>2.0326810770005905</c:v>
                </c:pt>
                <c:pt idx="50">
                  <c:v>2.676055754127542</c:v>
                </c:pt>
                <c:pt idx="51">
                  <c:v>2.2393190442289841</c:v>
                </c:pt>
                <c:pt idx="52">
                  <c:v>2.2393190442289841</c:v>
                </c:pt>
                <c:pt idx="53">
                  <c:v>2.8008539872423266</c:v>
                </c:pt>
                <c:pt idx="54">
                  <c:v>2.8008539872423266</c:v>
                </c:pt>
                <c:pt idx="55">
                  <c:v>3.4303315563917227</c:v>
                </c:pt>
                <c:pt idx="56">
                  <c:v>4.9515097274462567</c:v>
                </c:pt>
                <c:pt idx="57">
                  <c:v>2.579865551338822</c:v>
                </c:pt>
                <c:pt idx="58">
                  <c:v>4.9515097274462567</c:v>
                </c:pt>
                <c:pt idx="59">
                  <c:v>6.0363688023484592</c:v>
                </c:pt>
                <c:pt idx="60">
                  <c:v>6.0363688023484592</c:v>
                </c:pt>
                <c:pt idx="61">
                  <c:v>2.1137873666401901</c:v>
                </c:pt>
                <c:pt idx="62">
                  <c:v>5.0739717832032429</c:v>
                </c:pt>
                <c:pt idx="63">
                  <c:v>4.118171412351435</c:v>
                </c:pt>
                <c:pt idx="64">
                  <c:v>4.118171412351435</c:v>
                </c:pt>
                <c:pt idx="65">
                  <c:v>4.118171412351435</c:v>
                </c:pt>
                <c:pt idx="66">
                  <c:v>4.118171412351435</c:v>
                </c:pt>
                <c:pt idx="67">
                  <c:v>3.1315092236211362</c:v>
                </c:pt>
                <c:pt idx="68">
                  <c:v>5.8572108194967587</c:v>
                </c:pt>
                <c:pt idx="69">
                  <c:v>2.7827361747800698</c:v>
                </c:pt>
                <c:pt idx="70">
                  <c:v>8.1334333464380446</c:v>
                </c:pt>
                <c:pt idx="71">
                  <c:v>6.0363688023484592</c:v>
                </c:pt>
                <c:pt idx="72">
                  <c:v>4.2553583014051197</c:v>
                </c:pt>
                <c:pt idx="73">
                  <c:v>2.8835866085292716</c:v>
                </c:pt>
                <c:pt idx="74">
                  <c:v>4.2553583014051197</c:v>
                </c:pt>
                <c:pt idx="75">
                  <c:v>3.6861311466839983</c:v>
                </c:pt>
                <c:pt idx="76">
                  <c:v>3.6861311466839983</c:v>
                </c:pt>
                <c:pt idx="77">
                  <c:v>3.6861311466839983</c:v>
                </c:pt>
                <c:pt idx="78">
                  <c:v>5.4797462905850391</c:v>
                </c:pt>
                <c:pt idx="79">
                  <c:v>5.4797462905850391</c:v>
                </c:pt>
                <c:pt idx="80">
                  <c:v>5.4797462905850391</c:v>
                </c:pt>
                <c:pt idx="81">
                  <c:v>3.4283252970956322</c:v>
                </c:pt>
                <c:pt idx="82">
                  <c:v>3.7962859120361827</c:v>
                </c:pt>
                <c:pt idx="83">
                  <c:v>3.7962859120361827</c:v>
                </c:pt>
                <c:pt idx="84">
                  <c:v>5.4797462905850391</c:v>
                </c:pt>
                <c:pt idx="85">
                  <c:v>4.2407484839465504</c:v>
                </c:pt>
                <c:pt idx="86">
                  <c:v>4.2407484839465504</c:v>
                </c:pt>
                <c:pt idx="87">
                  <c:v>3.4625566377167964</c:v>
                </c:pt>
                <c:pt idx="88">
                  <c:v>3.4625566377167964</c:v>
                </c:pt>
                <c:pt idx="89">
                  <c:v>3.4625566377167964</c:v>
                </c:pt>
                <c:pt idx="90">
                  <c:v>5.0214276184040694</c:v>
                </c:pt>
                <c:pt idx="91">
                  <c:v>5.0214276184040694</c:v>
                </c:pt>
                <c:pt idx="92">
                  <c:v>5.0214276184040694</c:v>
                </c:pt>
                <c:pt idx="93">
                  <c:v>3.9138154927224447</c:v>
                </c:pt>
                <c:pt idx="94">
                  <c:v>3.9138154927224447</c:v>
                </c:pt>
                <c:pt idx="95">
                  <c:v>3.1823845429524433</c:v>
                </c:pt>
                <c:pt idx="96">
                  <c:v>5.0214276184040694</c:v>
                </c:pt>
                <c:pt idx="97">
                  <c:v>5.0214276184040694</c:v>
                </c:pt>
                <c:pt idx="98">
                  <c:v>5.0214276184040694</c:v>
                </c:pt>
                <c:pt idx="99">
                  <c:v>5.0214276184040694</c:v>
                </c:pt>
                <c:pt idx="100">
                  <c:v>4.4042576387414227</c:v>
                </c:pt>
                <c:pt idx="101">
                  <c:v>8.6096255467916247</c:v>
                </c:pt>
                <c:pt idx="102">
                  <c:v>7.3156490337090521</c:v>
                </c:pt>
                <c:pt idx="103">
                  <c:v>7.3156490337090521</c:v>
                </c:pt>
                <c:pt idx="104">
                  <c:v>5.6207744608543324</c:v>
                </c:pt>
                <c:pt idx="105">
                  <c:v>5.0291551106370713</c:v>
                </c:pt>
                <c:pt idx="106">
                  <c:v>4.5439690385844695</c:v>
                </c:pt>
                <c:pt idx="107">
                  <c:v>6.3602317437354268</c:v>
                </c:pt>
                <c:pt idx="108">
                  <c:v>4.3313488428389384</c:v>
                </c:pt>
                <c:pt idx="109">
                  <c:v>5.0836659978145393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84-4B13-9DB8-8BD7CD5F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4335"/>
        <c:axId val="135992927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1-Jan</c:v>
                </c15:tx>
              </c15:filteredSeriesTitle>
            </c:ext>
            <c:ext xmlns:c16="http://schemas.microsoft.com/office/drawing/2014/chart" uri="{C3380CC4-5D6E-409C-BE32-E72D297353CC}">
              <c16:uniqueId val="{00000005-9584-4B13-9DB8-8BD7CD5F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4335"/>
        <c:axId val="135992927"/>
      </c:scatterChart>
      <c:valAx>
        <c:axId val="50868433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NZ"/>
                  <a:t>Period of wall - frame structure (s)</a:t>
                </a:r>
              </a:p>
            </c:rich>
          </c:tx>
          <c:layout>
            <c:manualLayout>
              <c:xMode val="edge"/>
              <c:yMode val="edge"/>
              <c:x val="0.31417137779018167"/>
              <c:y val="0.947062684461272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5992927"/>
        <c:crosses val="autoZero"/>
        <c:crossBetween val="midCat"/>
        <c:majorUnit val="1"/>
      </c:valAx>
      <c:valAx>
        <c:axId val="13599292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Period from NZS1170.5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2846061111111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8684335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 b="0"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NZ"/>
              <a:t>Wall - frame structures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'Wall Period'!$R$2:$R$111</c:f>
              <c:numCache>
                <c:formatCode>General</c:formatCode>
                <c:ptCount val="110"/>
                <c:pt idx="0">
                  <c:v>0.13881584991135371</c:v>
                </c:pt>
                <c:pt idx="1">
                  <c:v>0.19921373638635059</c:v>
                </c:pt>
                <c:pt idx="2">
                  <c:v>0.38592047556145259</c:v>
                </c:pt>
                <c:pt idx="3">
                  <c:v>0.24083427619070891</c:v>
                </c:pt>
                <c:pt idx="4">
                  <c:v>0.28861060472504357</c:v>
                </c:pt>
                <c:pt idx="5">
                  <c:v>0.28150063497579481</c:v>
                </c:pt>
                <c:pt idx="6">
                  <c:v>0.50039568277760116</c:v>
                </c:pt>
                <c:pt idx="7">
                  <c:v>0.30769325082509019</c:v>
                </c:pt>
                <c:pt idx="8">
                  <c:v>0.25398388485537371</c:v>
                </c:pt>
                <c:pt idx="9">
                  <c:v>0.24129360074704359</c:v>
                </c:pt>
                <c:pt idx="10">
                  <c:v>0.338362674514047</c:v>
                </c:pt>
                <c:pt idx="11">
                  <c:v>0.52165812982788951</c:v>
                </c:pt>
                <c:pt idx="12">
                  <c:v>0.4634820846238798</c:v>
                </c:pt>
                <c:pt idx="13">
                  <c:v>0.71839391010009124</c:v>
                </c:pt>
                <c:pt idx="14">
                  <c:v>0.51835486207210557</c:v>
                </c:pt>
                <c:pt idx="15">
                  <c:v>0.66139092962017243</c:v>
                </c:pt>
                <c:pt idx="16">
                  <c:v>0.45022671701411382</c:v>
                </c:pt>
                <c:pt idx="17">
                  <c:v>0.28868855268004301</c:v>
                </c:pt>
                <c:pt idx="18">
                  <c:v>0.39857957133797017</c:v>
                </c:pt>
                <c:pt idx="19">
                  <c:v>0.40866408577033309</c:v>
                </c:pt>
                <c:pt idx="20">
                  <c:v>0.2349334605442715</c:v>
                </c:pt>
                <c:pt idx="21">
                  <c:v>0.19324462051568911</c:v>
                </c:pt>
                <c:pt idx="22">
                  <c:v>0.37703403600579338</c:v>
                </c:pt>
                <c:pt idx="23">
                  <c:v>0.53760165922569481</c:v>
                </c:pt>
                <c:pt idx="24">
                  <c:v>0.65213138508548274</c:v>
                </c:pt>
                <c:pt idx="25">
                  <c:v>0.88482124457896472</c:v>
                </c:pt>
                <c:pt idx="26">
                  <c:v>1.354797367157129</c:v>
                </c:pt>
                <c:pt idx="27">
                  <c:v>0.98158702817851473</c:v>
                </c:pt>
                <c:pt idx="28">
                  <c:v>1.079939639122216</c:v>
                </c:pt>
                <c:pt idx="29">
                  <c:v>0.7512042087403622</c:v>
                </c:pt>
                <c:pt idx="30">
                  <c:v>0.52235586715511684</c:v>
                </c:pt>
                <c:pt idx="31">
                  <c:v>0.46508326979983061</c:v>
                </c:pt>
                <c:pt idx="32">
                  <c:v>0.38925053843089352</c:v>
                </c:pt>
                <c:pt idx="33">
                  <c:v>0.32119514220574252</c:v>
                </c:pt>
                <c:pt idx="34">
                  <c:v>0.53079483848216358</c:v>
                </c:pt>
                <c:pt idx="35">
                  <c:v>0.76524669059492134</c:v>
                </c:pt>
                <c:pt idx="36">
                  <c:v>0.9322568365433116</c:v>
                </c:pt>
                <c:pt idx="37">
                  <c:v>1.2686675048377341</c:v>
                </c:pt>
                <c:pt idx="38">
                  <c:v>2.0128387506747329</c:v>
                </c:pt>
                <c:pt idx="39">
                  <c:v>2.466379723015832</c:v>
                </c:pt>
                <c:pt idx="40">
                  <c:v>2.098089701395792</c:v>
                </c:pt>
                <c:pt idx="41">
                  <c:v>1.022043544127428</c:v>
                </c:pt>
                <c:pt idx="42">
                  <c:v>1.2256227107524471</c:v>
                </c:pt>
                <c:pt idx="43">
                  <c:v>0.99426192545531011</c:v>
                </c:pt>
                <c:pt idx="44">
                  <c:v>0.81026780402656373</c:v>
                </c:pt>
                <c:pt idx="45">
                  <c:v>1.2667180678407131</c:v>
                </c:pt>
                <c:pt idx="46">
                  <c:v>1.102769457181445</c:v>
                </c:pt>
                <c:pt idx="47">
                  <c:v>0.94830354902075586</c:v>
                </c:pt>
                <c:pt idx="48">
                  <c:v>1.1006196675461111</c:v>
                </c:pt>
                <c:pt idx="49">
                  <c:v>0.79340256171518775</c:v>
                </c:pt>
                <c:pt idx="50">
                  <c:v>1.059445347951975</c:v>
                </c:pt>
                <c:pt idx="51">
                  <c:v>0.95609723957149884</c:v>
                </c:pt>
                <c:pt idx="52">
                  <c:v>1.1454275476714191</c:v>
                </c:pt>
                <c:pt idx="53">
                  <c:v>1.455097842948776</c:v>
                </c:pt>
                <c:pt idx="54">
                  <c:v>1.70330238926762</c:v>
                </c:pt>
                <c:pt idx="55">
                  <c:v>1.9642258220240689</c:v>
                </c:pt>
                <c:pt idx="56">
                  <c:v>2.5570471544572122</c:v>
                </c:pt>
                <c:pt idx="57">
                  <c:v>1.4924201248287341</c:v>
                </c:pt>
                <c:pt idx="58">
                  <c:v>4.0268123484725873</c:v>
                </c:pt>
                <c:pt idx="59">
                  <c:v>5.1425865675992224</c:v>
                </c:pt>
                <c:pt idx="60">
                  <c:v>5.0102138592750816</c:v>
                </c:pt>
                <c:pt idx="61">
                  <c:v>1.3380925918805071</c:v>
                </c:pt>
                <c:pt idx="62">
                  <c:v>4.2318901710637444</c:v>
                </c:pt>
                <c:pt idx="63">
                  <c:v>3.2767105315587899</c:v>
                </c:pt>
                <c:pt idx="64">
                  <c:v>2.9526129696353709</c:v>
                </c:pt>
                <c:pt idx="65">
                  <c:v>4.016796292703706</c:v>
                </c:pt>
                <c:pt idx="66">
                  <c:v>4.0514757364879452</c:v>
                </c:pt>
                <c:pt idx="67">
                  <c:v>2.5952647448487358</c:v>
                </c:pt>
                <c:pt idx="68">
                  <c:v>4.2662042781510348</c:v>
                </c:pt>
                <c:pt idx="69">
                  <c:v>1.654470294380425</c:v>
                </c:pt>
                <c:pt idx="70">
                  <c:v>4.2636096198235336</c:v>
                </c:pt>
                <c:pt idx="71">
                  <c:v>3.0531373792381742</c:v>
                </c:pt>
                <c:pt idx="72">
                  <c:v>2.4867102122932598</c:v>
                </c:pt>
                <c:pt idx="73">
                  <c:v>2.2056922194283222</c:v>
                </c:pt>
                <c:pt idx="74">
                  <c:v>2.305469706718454</c:v>
                </c:pt>
                <c:pt idx="75">
                  <c:v>2.013566279546481</c:v>
                </c:pt>
                <c:pt idx="76">
                  <c:v>1.589732192466504</c:v>
                </c:pt>
                <c:pt idx="77">
                  <c:v>2.82813858275978</c:v>
                </c:pt>
                <c:pt idx="78">
                  <c:v>2.1957000726130542</c:v>
                </c:pt>
                <c:pt idx="79">
                  <c:v>2.919653509184776</c:v>
                </c:pt>
                <c:pt idx="80">
                  <c:v>4.1037192776520657</c:v>
                </c:pt>
                <c:pt idx="81">
                  <c:v>2.8133070821579929</c:v>
                </c:pt>
                <c:pt idx="82">
                  <c:v>2.175656850221098</c:v>
                </c:pt>
                <c:pt idx="83">
                  <c:v>2.737390516570688</c:v>
                </c:pt>
                <c:pt idx="84">
                  <c:v>4.1832625228439264</c:v>
                </c:pt>
                <c:pt idx="85">
                  <c:v>3.3267365262821849</c:v>
                </c:pt>
                <c:pt idx="86">
                  <c:v>3.0914495950562331</c:v>
                </c:pt>
                <c:pt idx="87">
                  <c:v>2.6858507853788112</c:v>
                </c:pt>
                <c:pt idx="88">
                  <c:v>3.1916847917147249</c:v>
                </c:pt>
                <c:pt idx="89">
                  <c:v>2.6858507853788098</c:v>
                </c:pt>
                <c:pt idx="90">
                  <c:v>5.9040135116393051</c:v>
                </c:pt>
                <c:pt idx="91">
                  <c:v>4.1637928119690839</c:v>
                </c:pt>
                <c:pt idx="92">
                  <c:v>4.1637928119690883</c:v>
                </c:pt>
                <c:pt idx="93">
                  <c:v>4.4387314672050993</c:v>
                </c:pt>
                <c:pt idx="94">
                  <c:v>4.7979403464962331</c:v>
                </c:pt>
                <c:pt idx="95">
                  <c:v>3.8593657616340238</c:v>
                </c:pt>
                <c:pt idx="96">
                  <c:v>4.4006065649135913</c:v>
                </c:pt>
                <c:pt idx="97">
                  <c:v>4.8713755561243914</c:v>
                </c:pt>
                <c:pt idx="98">
                  <c:v>4.8545919256679184</c:v>
                </c:pt>
                <c:pt idx="99">
                  <c:v>2.9907337609995932</c:v>
                </c:pt>
                <c:pt idx="100">
                  <c:v>2.7509542568669429</c:v>
                </c:pt>
                <c:pt idx="101">
                  <c:v>6.7729571822896446</c:v>
                </c:pt>
                <c:pt idx="102">
                  <c:v>4.2870006817922732</c:v>
                </c:pt>
                <c:pt idx="103">
                  <c:v>4.9821777496765352</c:v>
                </c:pt>
                <c:pt idx="104">
                  <c:v>2.5471623815598821</c:v>
                </c:pt>
                <c:pt idx="105">
                  <c:v>2.6009206332228891</c:v>
                </c:pt>
                <c:pt idx="106">
                  <c:v>3.4896787203546742</c:v>
                </c:pt>
                <c:pt idx="107">
                  <c:v>3.265077930120599</c:v>
                </c:pt>
                <c:pt idx="108">
                  <c:v>2.9543000148120071</c:v>
                </c:pt>
                <c:pt idx="109">
                  <c:v>5.0373941612337179</c:v>
                </c:pt>
              </c:numCache>
            </c:numRef>
          </c:xVal>
          <c:yVal>
            <c:numRef>
              <c:f>'Wall Period'!$Q$2:$Q$111</c:f>
              <c:numCache>
                <c:formatCode>0.000</c:formatCode>
                <c:ptCount val="110"/>
                <c:pt idx="0">
                  <c:v>0.11</c:v>
                </c:pt>
                <c:pt idx="1">
                  <c:v>0.19470000000000001</c:v>
                </c:pt>
                <c:pt idx="2">
                  <c:v>0.4234</c:v>
                </c:pt>
                <c:pt idx="3">
                  <c:v>0.20300000000000001</c:v>
                </c:pt>
                <c:pt idx="4">
                  <c:v>0.26600000000000001</c:v>
                </c:pt>
                <c:pt idx="5">
                  <c:v>0.26200000000000001</c:v>
                </c:pt>
                <c:pt idx="6">
                  <c:v>0.50629999999999997</c:v>
                </c:pt>
                <c:pt idx="7">
                  <c:v>0.28100000000000003</c:v>
                </c:pt>
                <c:pt idx="8">
                  <c:v>0.214</c:v>
                </c:pt>
                <c:pt idx="9">
                  <c:v>0.21299999999999999</c:v>
                </c:pt>
                <c:pt idx="10">
                  <c:v>0.28499999999999998</c:v>
                </c:pt>
                <c:pt idx="11">
                  <c:v>0.51100000000000001</c:v>
                </c:pt>
                <c:pt idx="12">
                  <c:v>0.48</c:v>
                </c:pt>
                <c:pt idx="13">
                  <c:v>0.754</c:v>
                </c:pt>
                <c:pt idx="14">
                  <c:v>0.54700000000000004</c:v>
                </c:pt>
                <c:pt idx="15">
                  <c:v>0.70150000000000001</c:v>
                </c:pt>
                <c:pt idx="16">
                  <c:v>0.47299999999999998</c:v>
                </c:pt>
                <c:pt idx="17">
                  <c:v>0.28699999999999998</c:v>
                </c:pt>
                <c:pt idx="18">
                  <c:v>0.38600000000000001</c:v>
                </c:pt>
                <c:pt idx="19">
                  <c:v>0.39400000000000002</c:v>
                </c:pt>
                <c:pt idx="20">
                  <c:v>0.22600000000000001</c:v>
                </c:pt>
                <c:pt idx="21">
                  <c:v>0.188</c:v>
                </c:pt>
                <c:pt idx="22">
                  <c:v>0.38100000000000001</c:v>
                </c:pt>
                <c:pt idx="23">
                  <c:v>0.55500000000000005</c:v>
                </c:pt>
                <c:pt idx="24">
                  <c:v>0.67100000000000004</c:v>
                </c:pt>
                <c:pt idx="25">
                  <c:v>0.90400000000000003</c:v>
                </c:pt>
                <c:pt idx="26">
                  <c:v>1.4430000000000001</c:v>
                </c:pt>
                <c:pt idx="27">
                  <c:v>1.0580000000000001</c:v>
                </c:pt>
                <c:pt idx="28">
                  <c:v>1.131</c:v>
                </c:pt>
                <c:pt idx="29">
                  <c:v>0.76300000000000001</c:v>
                </c:pt>
                <c:pt idx="30">
                  <c:v>0.51700000000000002</c:v>
                </c:pt>
                <c:pt idx="31">
                  <c:v>0.46500000000000002</c:v>
                </c:pt>
                <c:pt idx="32">
                  <c:v>0.38329999999999997</c:v>
                </c:pt>
                <c:pt idx="33">
                  <c:v>0.31819999999999998</c:v>
                </c:pt>
                <c:pt idx="34">
                  <c:v>0.53500000000000003</c:v>
                </c:pt>
                <c:pt idx="35">
                  <c:v>0.7863</c:v>
                </c:pt>
                <c:pt idx="36">
                  <c:v>0.95699999999999996</c:v>
                </c:pt>
                <c:pt idx="37">
                  <c:v>1.2994000000000001</c:v>
                </c:pt>
                <c:pt idx="38">
                  <c:v>2.1629999999999998</c:v>
                </c:pt>
                <c:pt idx="39">
                  <c:v>2.7610000000000001</c:v>
                </c:pt>
                <c:pt idx="40">
                  <c:v>2.3119999999999998</c:v>
                </c:pt>
                <c:pt idx="41">
                  <c:v>1.0529999999999999</c:v>
                </c:pt>
                <c:pt idx="42">
                  <c:v>1.274</c:v>
                </c:pt>
                <c:pt idx="43">
                  <c:v>1.048</c:v>
                </c:pt>
                <c:pt idx="44">
                  <c:v>0.84399999999999997</c:v>
                </c:pt>
                <c:pt idx="45">
                  <c:v>1.383</c:v>
                </c:pt>
                <c:pt idx="46">
                  <c:v>1.1930000000000001</c:v>
                </c:pt>
                <c:pt idx="47">
                  <c:v>1.006</c:v>
                </c:pt>
                <c:pt idx="48">
                  <c:v>1.141</c:v>
                </c:pt>
                <c:pt idx="49">
                  <c:v>0.873</c:v>
                </c:pt>
                <c:pt idx="50">
                  <c:v>1.18</c:v>
                </c:pt>
                <c:pt idx="51">
                  <c:v>1.0449999999999999</c:v>
                </c:pt>
                <c:pt idx="52">
                  <c:v>1.246</c:v>
                </c:pt>
                <c:pt idx="53">
                  <c:v>1.597</c:v>
                </c:pt>
                <c:pt idx="54">
                  <c:v>1.8089999999999999</c:v>
                </c:pt>
                <c:pt idx="55">
                  <c:v>2.0760000000000001</c:v>
                </c:pt>
                <c:pt idx="56">
                  <c:v>2.8119999999999998</c:v>
                </c:pt>
                <c:pt idx="57">
                  <c:v>1.532</c:v>
                </c:pt>
                <c:pt idx="58">
                  <c:v>4.1680000000000001</c:v>
                </c:pt>
                <c:pt idx="59">
                  <c:v>5.3529999999999998</c:v>
                </c:pt>
                <c:pt idx="60">
                  <c:v>5.2380000000000004</c:v>
                </c:pt>
                <c:pt idx="61">
                  <c:v>1.335</c:v>
                </c:pt>
                <c:pt idx="62">
                  <c:v>4.3090000000000002</c:v>
                </c:pt>
                <c:pt idx="63">
                  <c:v>3.3260000000000001</c:v>
                </c:pt>
                <c:pt idx="64">
                  <c:v>3.05</c:v>
                </c:pt>
                <c:pt idx="65">
                  <c:v>4.1619999999999999</c:v>
                </c:pt>
                <c:pt idx="66">
                  <c:v>4.1769999999999996</c:v>
                </c:pt>
                <c:pt idx="67">
                  <c:v>2.673</c:v>
                </c:pt>
                <c:pt idx="68">
                  <c:v>4.6619999999999999</c:v>
                </c:pt>
                <c:pt idx="69">
                  <c:v>1.6990000000000001</c:v>
                </c:pt>
                <c:pt idx="70">
                  <c:v>4.6459999999999999</c:v>
                </c:pt>
                <c:pt idx="71">
                  <c:v>3.3330000000000002</c:v>
                </c:pt>
                <c:pt idx="72">
                  <c:v>2.6720000000000002</c:v>
                </c:pt>
                <c:pt idx="73">
                  <c:v>2.3180000000000001</c:v>
                </c:pt>
                <c:pt idx="74">
                  <c:v>2.5089999999999999</c:v>
                </c:pt>
                <c:pt idx="75">
                  <c:v>2.145</c:v>
                </c:pt>
                <c:pt idx="76">
                  <c:v>1.7010000000000001</c:v>
                </c:pt>
                <c:pt idx="77">
                  <c:v>3.01</c:v>
                </c:pt>
                <c:pt idx="78">
                  <c:v>2.3849999999999998</c:v>
                </c:pt>
                <c:pt idx="79">
                  <c:v>3.198</c:v>
                </c:pt>
                <c:pt idx="80">
                  <c:v>4.4752999999999998</c:v>
                </c:pt>
                <c:pt idx="81">
                  <c:v>2.9430000000000001</c:v>
                </c:pt>
                <c:pt idx="82">
                  <c:v>2.3090000000000002</c:v>
                </c:pt>
                <c:pt idx="83">
                  <c:v>2.8153000000000001</c:v>
                </c:pt>
                <c:pt idx="84">
                  <c:v>4.4880000000000004</c:v>
                </c:pt>
                <c:pt idx="85">
                  <c:v>3.47</c:v>
                </c:pt>
                <c:pt idx="86">
                  <c:v>3.2109999999999999</c:v>
                </c:pt>
                <c:pt idx="87">
                  <c:v>2.7589999999999999</c:v>
                </c:pt>
                <c:pt idx="88">
                  <c:v>3.2730999999999999</c:v>
                </c:pt>
                <c:pt idx="89">
                  <c:v>2.7589999999999999</c:v>
                </c:pt>
                <c:pt idx="90">
                  <c:v>6.2530000000000001</c:v>
                </c:pt>
                <c:pt idx="91">
                  <c:v>4.4162999999999997</c:v>
                </c:pt>
                <c:pt idx="92">
                  <c:v>4.4160000000000004</c:v>
                </c:pt>
                <c:pt idx="93">
                  <c:v>4.5640000000000001</c:v>
                </c:pt>
                <c:pt idx="94">
                  <c:v>5.0372000000000003</c:v>
                </c:pt>
                <c:pt idx="95">
                  <c:v>3.9670000000000001</c:v>
                </c:pt>
                <c:pt idx="96">
                  <c:v>4.7030000000000003</c:v>
                </c:pt>
                <c:pt idx="97">
                  <c:v>5.2779999999999996</c:v>
                </c:pt>
                <c:pt idx="98">
                  <c:v>5.2965</c:v>
                </c:pt>
                <c:pt idx="99">
                  <c:v>3.2519999999999998</c:v>
                </c:pt>
                <c:pt idx="100">
                  <c:v>2.964</c:v>
                </c:pt>
                <c:pt idx="101">
                  <c:v>7.3029999999999999</c:v>
                </c:pt>
                <c:pt idx="102">
                  <c:v>4.6360000000000001</c:v>
                </c:pt>
                <c:pt idx="103">
                  <c:v>5.4950000000000001</c:v>
                </c:pt>
                <c:pt idx="104">
                  <c:v>2.726</c:v>
                </c:pt>
                <c:pt idx="105">
                  <c:v>2.8224</c:v>
                </c:pt>
                <c:pt idx="106">
                  <c:v>3.802</c:v>
                </c:pt>
                <c:pt idx="107">
                  <c:v>3.4969999999999999</c:v>
                </c:pt>
                <c:pt idx="108">
                  <c:v>3.1583999999999999</c:v>
                </c:pt>
                <c:pt idx="109">
                  <c:v>5.2469999999999999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F-4928-9DF0-8528426E7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4335"/>
        <c:axId val="135992927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1-Jan</c:v>
                </c15:tx>
              </c15:filteredSeriesTitle>
            </c:ext>
            <c:ext xmlns:c16="http://schemas.microsoft.com/office/drawing/2014/chart" uri="{C3380CC4-5D6E-409C-BE32-E72D297353CC}">
              <c16:uniqueId val="{00000001-E05F-4928-9DF0-8528426E7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4335"/>
        <c:axId val="135992927"/>
      </c:scatterChart>
      <c:valAx>
        <c:axId val="50868433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NZ"/>
                  <a:t>Period of wall - frame structure (s)</a:t>
                </a:r>
              </a:p>
            </c:rich>
          </c:tx>
          <c:layout>
            <c:manualLayout>
              <c:xMode val="edge"/>
              <c:yMode val="edge"/>
              <c:x val="0.31417137779018167"/>
              <c:y val="0.947062684461272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5992927"/>
        <c:crosses val="autoZero"/>
        <c:crossBetween val="midCat"/>
        <c:majorUnit val="1"/>
      </c:valAx>
      <c:valAx>
        <c:axId val="13599292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Period from MathCAD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2846061111111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8684335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 b="0"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NZ"/>
              <a:t>Wall - frame structures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'Wall Period'!$R$2:$R$110</c:f>
              <c:numCache>
                <c:formatCode>General</c:formatCode>
                <c:ptCount val="109"/>
                <c:pt idx="0">
                  <c:v>0.13881584991135371</c:v>
                </c:pt>
                <c:pt idx="1">
                  <c:v>0.19921373638635059</c:v>
                </c:pt>
                <c:pt idx="2">
                  <c:v>0.38592047556145259</c:v>
                </c:pt>
                <c:pt idx="3">
                  <c:v>0.24083427619070891</c:v>
                </c:pt>
                <c:pt idx="4">
                  <c:v>0.28861060472504357</c:v>
                </c:pt>
                <c:pt idx="5">
                  <c:v>0.28150063497579481</c:v>
                </c:pt>
                <c:pt idx="6">
                  <c:v>0.50039568277760116</c:v>
                </c:pt>
                <c:pt idx="7">
                  <c:v>0.30769325082509019</c:v>
                </c:pt>
                <c:pt idx="8">
                  <c:v>0.25398388485537371</c:v>
                </c:pt>
                <c:pt idx="9">
                  <c:v>0.24129360074704359</c:v>
                </c:pt>
                <c:pt idx="10">
                  <c:v>0.338362674514047</c:v>
                </c:pt>
                <c:pt idx="11">
                  <c:v>0.52165812982788951</c:v>
                </c:pt>
                <c:pt idx="12">
                  <c:v>0.4634820846238798</c:v>
                </c:pt>
                <c:pt idx="13">
                  <c:v>0.71839391010009124</c:v>
                </c:pt>
                <c:pt idx="14">
                  <c:v>0.51835486207210557</c:v>
                </c:pt>
                <c:pt idx="15">
                  <c:v>0.66139092962017243</c:v>
                </c:pt>
                <c:pt idx="16">
                  <c:v>0.45022671701411382</c:v>
                </c:pt>
                <c:pt idx="17">
                  <c:v>0.28868855268004301</c:v>
                </c:pt>
                <c:pt idx="18">
                  <c:v>0.39857957133797017</c:v>
                </c:pt>
                <c:pt idx="19">
                  <c:v>0.40866408577033309</c:v>
                </c:pt>
                <c:pt idx="20">
                  <c:v>0.2349334605442715</c:v>
                </c:pt>
                <c:pt idx="21">
                  <c:v>0.19324462051568911</c:v>
                </c:pt>
                <c:pt idx="22">
                  <c:v>0.37703403600579338</c:v>
                </c:pt>
                <c:pt idx="23">
                  <c:v>0.53760165922569481</c:v>
                </c:pt>
                <c:pt idx="24">
                  <c:v>0.65213138508548274</c:v>
                </c:pt>
                <c:pt idx="25">
                  <c:v>0.88482124457896472</c:v>
                </c:pt>
                <c:pt idx="26">
                  <c:v>1.354797367157129</c:v>
                </c:pt>
                <c:pt idx="27">
                  <c:v>0.98158702817851473</c:v>
                </c:pt>
                <c:pt idx="28">
                  <c:v>1.079939639122216</c:v>
                </c:pt>
                <c:pt idx="29">
                  <c:v>0.7512042087403622</c:v>
                </c:pt>
                <c:pt idx="30">
                  <c:v>0.52235586715511684</c:v>
                </c:pt>
                <c:pt idx="31">
                  <c:v>0.46508326979983061</c:v>
                </c:pt>
                <c:pt idx="32">
                  <c:v>0.38925053843089352</c:v>
                </c:pt>
                <c:pt idx="33">
                  <c:v>0.32119514220574252</c:v>
                </c:pt>
                <c:pt idx="34">
                  <c:v>0.53079483848216358</c:v>
                </c:pt>
                <c:pt idx="35">
                  <c:v>0.76524669059492134</c:v>
                </c:pt>
                <c:pt idx="36">
                  <c:v>0.9322568365433116</c:v>
                </c:pt>
                <c:pt idx="37">
                  <c:v>1.2686675048377341</c:v>
                </c:pt>
                <c:pt idx="38">
                  <c:v>2.0128387506747329</c:v>
                </c:pt>
                <c:pt idx="39">
                  <c:v>2.466379723015832</c:v>
                </c:pt>
                <c:pt idx="40">
                  <c:v>2.098089701395792</c:v>
                </c:pt>
                <c:pt idx="41">
                  <c:v>1.022043544127428</c:v>
                </c:pt>
                <c:pt idx="42">
                  <c:v>1.2256227107524471</c:v>
                </c:pt>
                <c:pt idx="43">
                  <c:v>0.99426192545531011</c:v>
                </c:pt>
                <c:pt idx="44">
                  <c:v>0.81026780402656373</c:v>
                </c:pt>
                <c:pt idx="45">
                  <c:v>1.2667180678407131</c:v>
                </c:pt>
                <c:pt idx="46">
                  <c:v>1.102769457181445</c:v>
                </c:pt>
                <c:pt idx="47">
                  <c:v>0.94830354902075586</c:v>
                </c:pt>
                <c:pt idx="48">
                  <c:v>1.1006196675461111</c:v>
                </c:pt>
                <c:pt idx="49">
                  <c:v>0.79340256171518775</c:v>
                </c:pt>
                <c:pt idx="50">
                  <c:v>1.059445347951975</c:v>
                </c:pt>
                <c:pt idx="51">
                  <c:v>0.95609723957149884</c:v>
                </c:pt>
                <c:pt idx="52">
                  <c:v>1.1454275476714191</c:v>
                </c:pt>
                <c:pt idx="53">
                  <c:v>1.455097842948776</c:v>
                </c:pt>
                <c:pt idx="54">
                  <c:v>1.70330238926762</c:v>
                </c:pt>
                <c:pt idx="55">
                  <c:v>1.9642258220240689</c:v>
                </c:pt>
                <c:pt idx="56">
                  <c:v>2.5570471544572122</c:v>
                </c:pt>
                <c:pt idx="57">
                  <c:v>1.4924201248287341</c:v>
                </c:pt>
                <c:pt idx="58">
                  <c:v>4.0268123484725873</c:v>
                </c:pt>
                <c:pt idx="59">
                  <c:v>5.1425865675992224</c:v>
                </c:pt>
                <c:pt idx="60">
                  <c:v>5.0102138592750816</c:v>
                </c:pt>
                <c:pt idx="61">
                  <c:v>1.3380925918805071</c:v>
                </c:pt>
                <c:pt idx="62">
                  <c:v>4.2318901710637444</c:v>
                </c:pt>
                <c:pt idx="63">
                  <c:v>3.2767105315587899</c:v>
                </c:pt>
                <c:pt idx="64">
                  <c:v>2.9526129696353709</c:v>
                </c:pt>
                <c:pt idx="65">
                  <c:v>4.016796292703706</c:v>
                </c:pt>
                <c:pt idx="66">
                  <c:v>4.0514757364879452</c:v>
                </c:pt>
                <c:pt idx="67">
                  <c:v>2.5952647448487358</c:v>
                </c:pt>
                <c:pt idx="68">
                  <c:v>4.2662042781510348</c:v>
                </c:pt>
                <c:pt idx="69">
                  <c:v>1.654470294380425</c:v>
                </c:pt>
                <c:pt idx="70">
                  <c:v>4.2636096198235336</c:v>
                </c:pt>
                <c:pt idx="71">
                  <c:v>3.0531373792381742</c:v>
                </c:pt>
                <c:pt idx="72">
                  <c:v>2.4867102122932598</c:v>
                </c:pt>
                <c:pt idx="73">
                  <c:v>2.2056922194283222</c:v>
                </c:pt>
                <c:pt idx="74">
                  <c:v>2.305469706718454</c:v>
                </c:pt>
                <c:pt idx="75">
                  <c:v>2.013566279546481</c:v>
                </c:pt>
                <c:pt idx="76">
                  <c:v>1.589732192466504</c:v>
                </c:pt>
                <c:pt idx="77">
                  <c:v>2.82813858275978</c:v>
                </c:pt>
                <c:pt idx="78">
                  <c:v>2.1957000726130542</c:v>
                </c:pt>
                <c:pt idx="79">
                  <c:v>2.919653509184776</c:v>
                </c:pt>
                <c:pt idx="80">
                  <c:v>4.1037192776520657</c:v>
                </c:pt>
                <c:pt idx="81">
                  <c:v>2.8133070821579929</c:v>
                </c:pt>
                <c:pt idx="82">
                  <c:v>2.175656850221098</c:v>
                </c:pt>
                <c:pt idx="83">
                  <c:v>2.737390516570688</c:v>
                </c:pt>
                <c:pt idx="84">
                  <c:v>4.1832625228439264</c:v>
                </c:pt>
                <c:pt idx="85">
                  <c:v>3.3267365262821849</c:v>
                </c:pt>
                <c:pt idx="86">
                  <c:v>3.0914495950562331</c:v>
                </c:pt>
                <c:pt idx="87">
                  <c:v>2.6858507853788112</c:v>
                </c:pt>
                <c:pt idx="88">
                  <c:v>3.1916847917147249</c:v>
                </c:pt>
                <c:pt idx="89">
                  <c:v>2.6858507853788098</c:v>
                </c:pt>
                <c:pt idx="90">
                  <c:v>5.9040135116393051</c:v>
                </c:pt>
                <c:pt idx="91">
                  <c:v>4.1637928119690839</c:v>
                </c:pt>
                <c:pt idx="92">
                  <c:v>4.1637928119690883</c:v>
                </c:pt>
                <c:pt idx="93">
                  <c:v>4.4387314672050993</c:v>
                </c:pt>
                <c:pt idx="94">
                  <c:v>4.7979403464962331</c:v>
                </c:pt>
                <c:pt idx="95">
                  <c:v>3.8593657616340238</c:v>
                </c:pt>
                <c:pt idx="96">
                  <c:v>4.4006065649135913</c:v>
                </c:pt>
                <c:pt idx="97">
                  <c:v>4.8713755561243914</c:v>
                </c:pt>
                <c:pt idx="98">
                  <c:v>4.8545919256679184</c:v>
                </c:pt>
                <c:pt idx="99">
                  <c:v>2.9907337609995932</c:v>
                </c:pt>
                <c:pt idx="100">
                  <c:v>2.7509542568669429</c:v>
                </c:pt>
                <c:pt idx="101">
                  <c:v>6.7729571822896446</c:v>
                </c:pt>
                <c:pt idx="102">
                  <c:v>4.2870006817922732</c:v>
                </c:pt>
                <c:pt idx="103">
                  <c:v>4.9821777496765352</c:v>
                </c:pt>
                <c:pt idx="104">
                  <c:v>2.5471623815598821</c:v>
                </c:pt>
                <c:pt idx="105">
                  <c:v>2.6009206332228891</c:v>
                </c:pt>
                <c:pt idx="106">
                  <c:v>3.4896787203546742</c:v>
                </c:pt>
                <c:pt idx="107">
                  <c:v>3.265077930120599</c:v>
                </c:pt>
                <c:pt idx="108">
                  <c:v>2.9543000148120071</c:v>
                </c:pt>
              </c:numCache>
            </c:numRef>
          </c:xVal>
          <c:yVal>
            <c:numRef>
              <c:f>'Wall Period'!$V$2:$V$111</c:f>
              <c:numCache>
                <c:formatCode>0.0000</c:formatCode>
                <c:ptCount val="110"/>
                <c:pt idx="0">
                  <c:v>6.9755072522264885E-2</c:v>
                </c:pt>
                <c:pt idx="1">
                  <c:v>0.12814825098778843</c:v>
                </c:pt>
                <c:pt idx="2">
                  <c:v>0.36245798908264348</c:v>
                </c:pt>
                <c:pt idx="3">
                  <c:v>0.12814825098778843</c:v>
                </c:pt>
                <c:pt idx="4">
                  <c:v>0.168455250650029</c:v>
                </c:pt>
                <c:pt idx="5">
                  <c:v>0.168455250650029</c:v>
                </c:pt>
                <c:pt idx="6">
                  <c:v>0.37902431396256531</c:v>
                </c:pt>
                <c:pt idx="7">
                  <c:v>0.20631470429260768</c:v>
                </c:pt>
                <c:pt idx="8">
                  <c:v>0.15694891317509602</c:v>
                </c:pt>
                <c:pt idx="9">
                  <c:v>0.15694891317509602</c:v>
                </c:pt>
                <c:pt idx="10">
                  <c:v>0.20926521756679467</c:v>
                </c:pt>
                <c:pt idx="11">
                  <c:v>0.38444475296336522</c:v>
                </c:pt>
                <c:pt idx="12">
                  <c:v>0.38444475296336522</c:v>
                </c:pt>
                <c:pt idx="13">
                  <c:v>0.68345733860153823</c:v>
                </c:pt>
                <c:pt idx="14">
                  <c:v>0.5125930039511537</c:v>
                </c:pt>
                <c:pt idx="15">
                  <c:v>0.67382100260011601</c:v>
                </c:pt>
                <c:pt idx="16">
                  <c:v>0.43765957939140049</c:v>
                </c:pt>
                <c:pt idx="17">
                  <c:v>0.23823170012223016</c:v>
                </c:pt>
                <c:pt idx="18">
                  <c:v>0.33691050130005801</c:v>
                </c:pt>
                <c:pt idx="19">
                  <c:v>0.33691050130005801</c:v>
                </c:pt>
                <c:pt idx="20">
                  <c:v>0.18122899454132174</c:v>
                </c:pt>
                <c:pt idx="21">
                  <c:v>0.15102416211776815</c:v>
                </c:pt>
                <c:pt idx="22">
                  <c:v>0.33980436476497833</c:v>
                </c:pt>
                <c:pt idx="23">
                  <c:v>0.52316304391698676</c:v>
                </c:pt>
                <c:pt idx="24">
                  <c:v>0.62779565270038407</c:v>
                </c:pt>
                <c:pt idx="25">
                  <c:v>0.83706087026717868</c:v>
                </c:pt>
                <c:pt idx="26">
                  <c:v>1.5377790118534609</c:v>
                </c:pt>
                <c:pt idx="27">
                  <c:v>1.1533342588900957</c:v>
                </c:pt>
                <c:pt idx="28">
                  <c:v>1.1533342588900957</c:v>
                </c:pt>
                <c:pt idx="29">
                  <c:v>0.7018968777084541</c:v>
                </c:pt>
                <c:pt idx="30">
                  <c:v>0.45589539519937555</c:v>
                </c:pt>
                <c:pt idx="31">
                  <c:v>0.40776523771797396</c:v>
                </c:pt>
                <c:pt idx="32">
                  <c:v>0.33293892241790712</c:v>
                </c:pt>
                <c:pt idx="33">
                  <c:v>0.27744910201492268</c:v>
                </c:pt>
                <c:pt idx="34">
                  <c:v>0.49324284802652923</c:v>
                </c:pt>
                <c:pt idx="35">
                  <c:v>0.75939704289059817</c:v>
                </c:pt>
                <c:pt idx="36">
                  <c:v>0.91127645146871772</c:v>
                </c:pt>
                <c:pt idx="37">
                  <c:v>1.2150352686249568</c:v>
                </c:pt>
                <c:pt idx="38">
                  <c:v>2.2321623207124763</c:v>
                </c:pt>
                <c:pt idx="39">
                  <c:v>3.1567542273697864</c:v>
                </c:pt>
                <c:pt idx="40">
                  <c:v>2.7621599489485633</c:v>
                </c:pt>
                <c:pt idx="41">
                  <c:v>1.0188380458894206</c:v>
                </c:pt>
                <c:pt idx="42">
                  <c:v>1.288739516738288</c:v>
                </c:pt>
                <c:pt idx="43">
                  <c:v>1.288739516738288</c:v>
                </c:pt>
                <c:pt idx="44">
                  <c:v>0.91127645146871772</c:v>
                </c:pt>
                <c:pt idx="45">
                  <c:v>2.577479033476576</c:v>
                </c:pt>
                <c:pt idx="46">
                  <c:v>1.6741217405343574</c:v>
                </c:pt>
                <c:pt idx="47">
                  <c:v>1.1979040046224283</c:v>
                </c:pt>
                <c:pt idx="48">
                  <c:v>1.1979040046224283</c:v>
                </c:pt>
                <c:pt idx="49">
                  <c:v>1.1979040046224283</c:v>
                </c:pt>
                <c:pt idx="50">
                  <c:v>1.8717250072225442</c:v>
                </c:pt>
                <c:pt idx="51">
                  <c:v>1.4238694554198714</c:v>
                </c:pt>
                <c:pt idx="52">
                  <c:v>1.6611810313231832</c:v>
                </c:pt>
                <c:pt idx="53">
                  <c:v>2.1836791750929683</c:v>
                </c:pt>
                <c:pt idx="54">
                  <c:v>2.1836791750929683</c:v>
                </c:pt>
                <c:pt idx="55">
                  <c:v>2.5111826108015363</c:v>
                </c:pt>
                <c:pt idx="56">
                  <c:v>4.6133370355603827</c:v>
                </c:pt>
                <c:pt idx="57">
                  <c:v>1.6310609508718958</c:v>
                </c:pt>
                <c:pt idx="58">
                  <c:v>4.6133370355603827</c:v>
                </c:pt>
                <c:pt idx="59">
                  <c:v>6.0643890234010449</c:v>
                </c:pt>
                <c:pt idx="60">
                  <c:v>6.0643890234010449</c:v>
                </c:pt>
                <c:pt idx="61">
                  <c:v>1.2526548102696162</c:v>
                </c:pt>
                <c:pt idx="62">
                  <c:v>4.493075782372344</c:v>
                </c:pt>
                <c:pt idx="63">
                  <c:v>3.41799855359098</c:v>
                </c:pt>
                <c:pt idx="64">
                  <c:v>3.41799855359098</c:v>
                </c:pt>
                <c:pt idx="65">
                  <c:v>4.5573314047879734</c:v>
                </c:pt>
                <c:pt idx="66">
                  <c:v>4.5573314047879734</c:v>
                </c:pt>
                <c:pt idx="67">
                  <c:v>2.9600735775082554</c:v>
                </c:pt>
                <c:pt idx="68">
                  <c:v>8.3723523978688448</c:v>
                </c:pt>
                <c:pt idx="69">
                  <c:v>1.8605227550819654</c:v>
                </c:pt>
                <c:pt idx="70">
                  <c:v>10.781136041601856</c:v>
                </c:pt>
                <c:pt idx="71">
                  <c:v>7.0025532702624078</c:v>
                </c:pt>
                <c:pt idx="72">
                  <c:v>3.8117072019556826</c:v>
                </c:pt>
                <c:pt idx="73">
                  <c:v>2.934253572161531</c:v>
                </c:pt>
                <c:pt idx="74">
                  <c:v>5.3905680208009281</c:v>
                </c:pt>
                <c:pt idx="75">
                  <c:v>2.8996639126611479</c:v>
                </c:pt>
                <c:pt idx="76">
                  <c:v>2.4163865938842903</c:v>
                </c:pt>
                <c:pt idx="77">
                  <c:v>3.8662185502148643</c:v>
                </c:pt>
                <c:pt idx="78">
                  <c:v>4.7084673952528799</c:v>
                </c:pt>
                <c:pt idx="79">
                  <c:v>5.6501608743034559</c:v>
                </c:pt>
                <c:pt idx="80">
                  <c:v>7.533547832404607</c:v>
                </c:pt>
                <c:pt idx="81">
                  <c:v>3.5012766351312039</c:v>
                </c:pt>
                <c:pt idx="82">
                  <c:v>3.0755580237069227</c:v>
                </c:pt>
                <c:pt idx="83">
                  <c:v>3.0755580237069227</c:v>
                </c:pt>
                <c:pt idx="84">
                  <c:v>6.3170718993760868</c:v>
                </c:pt>
                <c:pt idx="85">
                  <c:v>4.1030585567943794</c:v>
                </c:pt>
                <c:pt idx="86">
                  <c:v>3.6698871394617658</c:v>
                </c:pt>
                <c:pt idx="87">
                  <c:v>2.9964503017611643</c:v>
                </c:pt>
                <c:pt idx="88">
                  <c:v>3.4958586853880247</c:v>
                </c:pt>
                <c:pt idx="89">
                  <c:v>2.9964503017611643</c:v>
                </c:pt>
                <c:pt idx="90">
                  <c:v>7.5939704289059797</c:v>
                </c:pt>
                <c:pt idx="91">
                  <c:v>5.6954778216794857</c:v>
                </c:pt>
                <c:pt idx="92">
                  <c:v>5.6954778216794857</c:v>
                </c:pt>
                <c:pt idx="93">
                  <c:v>4.9324284802652913</c:v>
                </c:pt>
                <c:pt idx="94">
                  <c:v>6.1035688456981774</c:v>
                </c:pt>
                <c:pt idx="95">
                  <c:v>4.3673583501859365</c:v>
                </c:pt>
                <c:pt idx="96">
                  <c:v>6.3677377868088776</c:v>
                </c:pt>
                <c:pt idx="97">
                  <c:v>8.0546219796143017</c:v>
                </c:pt>
                <c:pt idx="98">
                  <c:v>10.739495972819066</c:v>
                </c:pt>
                <c:pt idx="99">
                  <c:v>5.6954778216794857</c:v>
                </c:pt>
                <c:pt idx="100">
                  <c:v>4.5197038672454193</c:v>
                </c:pt>
                <c:pt idx="101">
                  <c:v>21.798460163207778</c:v>
                </c:pt>
                <c:pt idx="102">
                  <c:v>11.698281295140902</c:v>
                </c:pt>
                <c:pt idx="103">
                  <c:v>11.698281295140902</c:v>
                </c:pt>
                <c:pt idx="104">
                  <c:v>7.0620372925709658</c:v>
                </c:pt>
                <c:pt idx="105">
                  <c:v>5.7801896253108884</c:v>
                </c:pt>
                <c:pt idx="106">
                  <c:v>6.458803011320823</c:v>
                </c:pt>
                <c:pt idx="107">
                  <c:v>10.382381445769894</c:v>
                </c:pt>
                <c:pt idx="108">
                  <c:v>4.825294852012763</c:v>
                </c:pt>
                <c:pt idx="109">
                  <c:v>6.3430148089462621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0-4332-A88A-0CEDB249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4335"/>
        <c:axId val="135992927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1-Jan</c:v>
                </c15:tx>
              </c15:filteredSeriesTitle>
            </c:ext>
            <c:ext xmlns:c16="http://schemas.microsoft.com/office/drawing/2014/chart" uri="{C3380CC4-5D6E-409C-BE32-E72D297353CC}">
              <c16:uniqueId val="{00000001-92D0-4332-A88A-0CEDB249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4335"/>
        <c:axId val="135992927"/>
      </c:scatterChart>
      <c:valAx>
        <c:axId val="50868433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NZ"/>
                  <a:t>Period of wall - frame structure (s)</a:t>
                </a:r>
              </a:p>
            </c:rich>
          </c:tx>
          <c:layout>
            <c:manualLayout>
              <c:xMode val="edge"/>
              <c:yMode val="edge"/>
              <c:x val="0.31417137779018167"/>
              <c:y val="0.947062684461272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5992927"/>
        <c:crosses val="autoZero"/>
        <c:crossBetween val="midCat"/>
        <c:majorUnit val="1"/>
      </c:valAx>
      <c:valAx>
        <c:axId val="13599292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Period from cantilevered wall (DDD book)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2846061111111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8684335"/>
        <c:crosses val="autoZero"/>
        <c:crossBetween val="midCat"/>
        <c:majorUnit val="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 b="0"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0603674540681"/>
          <c:y val="6.396800592333661E-2"/>
          <c:w val="0.84396062992125986"/>
          <c:h val="0.79448955923777331"/>
        </c:manualLayout>
      </c:layout>
      <c:scatterChart>
        <c:scatterStyle val="lineMarker"/>
        <c:varyColors val="0"/>
        <c:ser>
          <c:idx val="3"/>
          <c:order val="0"/>
          <c:tx>
            <c:v>4%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[1]Table!$P$8:$P$15</c:f>
              <c:numCache>
                <c:formatCode>General</c:formatCode>
                <c:ptCount val="8"/>
                <c:pt idx="0">
                  <c:v>3.8</c:v>
                </c:pt>
                <c:pt idx="1">
                  <c:v>5</c:v>
                </c:pt>
                <c:pt idx="2">
                  <c:v>6.7</c:v>
                </c:pt>
                <c:pt idx="3">
                  <c:v>10.8</c:v>
                </c:pt>
                <c:pt idx="4">
                  <c:v>4.5</c:v>
                </c:pt>
                <c:pt idx="5">
                  <c:v>5.0999999999999996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[1]Table!$T$8:$T$15</c:f>
              <c:numCache>
                <c:formatCode>General</c:formatCode>
                <c:ptCount val="8"/>
                <c:pt idx="0">
                  <c:v>0.8</c:v>
                </c:pt>
                <c:pt idx="1">
                  <c:v>1.05</c:v>
                </c:pt>
                <c:pt idx="2">
                  <c:v>1.3</c:v>
                </c:pt>
                <c:pt idx="3">
                  <c:v>1.6</c:v>
                </c:pt>
                <c:pt idx="4">
                  <c:v>1</c:v>
                </c:pt>
                <c:pt idx="5">
                  <c:v>1.1000000000000001</c:v>
                </c:pt>
                <c:pt idx="6">
                  <c:v>1.6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D-4DAB-9446-756CDBFE987D}"/>
            </c:ext>
          </c:extLst>
        </c:ser>
        <c:ser>
          <c:idx val="5"/>
          <c:order val="1"/>
          <c:tx>
            <c:v>VoD 4%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VoD!$D$5:$D$12</c:f>
              <c:numCache>
                <c:formatCode>General</c:formatCode>
                <c:ptCount val="8"/>
                <c:pt idx="0">
                  <c:v>3.8</c:v>
                </c:pt>
                <c:pt idx="1">
                  <c:v>5</c:v>
                </c:pt>
                <c:pt idx="2">
                  <c:v>6.7</c:v>
                </c:pt>
                <c:pt idx="3">
                  <c:v>10.8</c:v>
                </c:pt>
                <c:pt idx="4">
                  <c:v>4.5</c:v>
                </c:pt>
                <c:pt idx="5">
                  <c:v>5.0999999999999996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VoD!$J$17:$J$24</c:f>
              <c:numCache>
                <c:formatCode>0.0</c:formatCode>
                <c:ptCount val="8"/>
                <c:pt idx="0">
                  <c:v>0.50752017692198226</c:v>
                </c:pt>
                <c:pt idx="1">
                  <c:v>0.66552174143542953</c:v>
                </c:pt>
                <c:pt idx="2">
                  <c:v>0.89297853914120917</c:v>
                </c:pt>
                <c:pt idx="3">
                  <c:v>1.43970009371746</c:v>
                </c:pt>
                <c:pt idx="4">
                  <c:v>0.58224913001118794</c:v>
                </c:pt>
                <c:pt idx="5">
                  <c:v>0.65856333637187758</c:v>
                </c:pt>
                <c:pt idx="6">
                  <c:v>1.2221986242577187</c:v>
                </c:pt>
                <c:pt idx="7">
                  <c:v>2.1533975760731234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CD-4DAB-9446-756CDBFE987D}"/>
            </c:ext>
          </c:extLst>
        </c:ser>
        <c:ser>
          <c:idx val="4"/>
          <c:order val="2"/>
          <c:tx>
            <c:v>2%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[1]Table!$P$8:$P$15</c:f>
              <c:numCache>
                <c:formatCode>General</c:formatCode>
                <c:ptCount val="8"/>
                <c:pt idx="0">
                  <c:v>3.8</c:v>
                </c:pt>
                <c:pt idx="1">
                  <c:v>5</c:v>
                </c:pt>
                <c:pt idx="2">
                  <c:v>6.7</c:v>
                </c:pt>
                <c:pt idx="3">
                  <c:v>10.8</c:v>
                </c:pt>
                <c:pt idx="4">
                  <c:v>4.5</c:v>
                </c:pt>
                <c:pt idx="5">
                  <c:v>5.0999999999999996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[1]Table!$V$8:$V$15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0.95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CD-4DAB-9446-756CDBFE987D}"/>
            </c:ext>
          </c:extLst>
        </c:ser>
        <c:ser>
          <c:idx val="6"/>
          <c:order val="3"/>
          <c:tx>
            <c:v>VoD 2%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VoD!$D$5:$D$12</c:f>
              <c:numCache>
                <c:formatCode>General</c:formatCode>
                <c:ptCount val="8"/>
                <c:pt idx="0">
                  <c:v>3.8</c:v>
                </c:pt>
                <c:pt idx="1">
                  <c:v>5</c:v>
                </c:pt>
                <c:pt idx="2">
                  <c:v>6.7</c:v>
                </c:pt>
                <c:pt idx="3">
                  <c:v>10.8</c:v>
                </c:pt>
                <c:pt idx="4">
                  <c:v>4.5</c:v>
                </c:pt>
                <c:pt idx="5">
                  <c:v>5.0999999999999996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VoD!$L$17:$L$24</c:f>
              <c:numCache>
                <c:formatCode>0.0</c:formatCode>
                <c:ptCount val="8"/>
                <c:pt idx="0">
                  <c:v>0.25376008846099113</c:v>
                </c:pt>
                <c:pt idx="1">
                  <c:v>0.33276087071771476</c:v>
                </c:pt>
                <c:pt idx="2">
                  <c:v>0.44648926957060459</c:v>
                </c:pt>
                <c:pt idx="3">
                  <c:v>0.71985004685873</c:v>
                </c:pt>
                <c:pt idx="4">
                  <c:v>0.29112456500559397</c:v>
                </c:pt>
                <c:pt idx="5">
                  <c:v>0.32928166818593879</c:v>
                </c:pt>
                <c:pt idx="6">
                  <c:v>0.61109931212885937</c:v>
                </c:pt>
                <c:pt idx="7">
                  <c:v>1.0766987880365617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CD-4DAB-9446-756CDBFE987D}"/>
            </c:ext>
          </c:extLst>
        </c:ser>
        <c:ser>
          <c:idx val="0"/>
          <c:order val="4"/>
          <c:tx>
            <c:v>10% 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VoD!$D$5:$D$12</c:f>
              <c:numCache>
                <c:formatCode>General</c:formatCode>
                <c:ptCount val="8"/>
                <c:pt idx="0">
                  <c:v>3.8</c:v>
                </c:pt>
                <c:pt idx="1">
                  <c:v>5</c:v>
                </c:pt>
                <c:pt idx="2">
                  <c:v>6.7</c:v>
                </c:pt>
                <c:pt idx="3">
                  <c:v>10.8</c:v>
                </c:pt>
                <c:pt idx="4">
                  <c:v>4.5</c:v>
                </c:pt>
                <c:pt idx="5">
                  <c:v>5.0999999999999996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VoD!$G$5:$G$12</c:f>
              <c:numCache>
                <c:formatCode>General</c:formatCode>
                <c:ptCount val="8"/>
                <c:pt idx="0">
                  <c:v>1.7</c:v>
                </c:pt>
                <c:pt idx="1">
                  <c:v>2.1</c:v>
                </c:pt>
                <c:pt idx="2">
                  <c:v>2.5</c:v>
                </c:pt>
                <c:pt idx="3">
                  <c:v>3.1</c:v>
                </c:pt>
                <c:pt idx="4">
                  <c:v>1.55</c:v>
                </c:pt>
                <c:pt idx="5">
                  <c:v>1.6</c:v>
                </c:pt>
                <c:pt idx="6">
                  <c:v>2.9</c:v>
                </c:pt>
                <c:pt idx="7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CD-4DAB-9446-756CDBFE987D}"/>
            </c:ext>
          </c:extLst>
        </c:ser>
        <c:ser>
          <c:idx val="1"/>
          <c:order val="5"/>
          <c:tx>
            <c:v>VoD 10%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VoD!$D$5:$D$12</c:f>
              <c:numCache>
                <c:formatCode>General</c:formatCode>
                <c:ptCount val="8"/>
                <c:pt idx="0">
                  <c:v>3.8</c:v>
                </c:pt>
                <c:pt idx="1">
                  <c:v>5</c:v>
                </c:pt>
                <c:pt idx="2">
                  <c:v>6.7</c:v>
                </c:pt>
                <c:pt idx="3">
                  <c:v>10.8</c:v>
                </c:pt>
                <c:pt idx="4">
                  <c:v>4.5</c:v>
                </c:pt>
                <c:pt idx="5">
                  <c:v>5.0999999999999996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VoD!$G$17:$G$24</c:f>
              <c:numCache>
                <c:formatCode>0.0</c:formatCode>
                <c:ptCount val="8"/>
                <c:pt idx="0">
                  <c:v>1.2688004423049559</c:v>
                </c:pt>
                <c:pt idx="1">
                  <c:v>1.6638043535885738</c:v>
                </c:pt>
                <c:pt idx="2">
                  <c:v>2.2324463478530232</c:v>
                </c:pt>
                <c:pt idx="3">
                  <c:v>3.5992502342936503</c:v>
                </c:pt>
                <c:pt idx="4">
                  <c:v>1.4556228250279697</c:v>
                </c:pt>
                <c:pt idx="5">
                  <c:v>1.6464083409296939</c:v>
                </c:pt>
                <c:pt idx="6">
                  <c:v>3.0554965606442974</c:v>
                </c:pt>
                <c:pt idx="7">
                  <c:v>5.3834939401828095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CD-4DAB-9446-756CDBFE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40256"/>
        <c:axId val="945570288"/>
      </c:scatterChart>
      <c:valAx>
        <c:axId val="9176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N / 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5570288"/>
        <c:crosses val="autoZero"/>
        <c:crossBetween val="midCat"/>
      </c:valAx>
      <c:valAx>
        <c:axId val="9455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PGV (m/s)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694977126401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1764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66229221347331"/>
          <c:y val="0.13942916109989711"/>
          <c:w val="0.33453183905026507"/>
          <c:h val="0.283314898763047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0603674540681"/>
          <c:y val="6.396800592333661E-2"/>
          <c:w val="0.84396062992125986"/>
          <c:h val="0.79448955923777331"/>
        </c:manualLayout>
      </c:layout>
      <c:scatterChart>
        <c:scatterStyle val="lineMarker"/>
        <c:varyColors val="0"/>
        <c:ser>
          <c:idx val="3"/>
          <c:order val="0"/>
          <c:tx>
            <c:v>4%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[1]Table!$P$8:$P$15</c:f>
              <c:numCache>
                <c:formatCode>General</c:formatCode>
                <c:ptCount val="8"/>
                <c:pt idx="0">
                  <c:v>3.8</c:v>
                </c:pt>
                <c:pt idx="1">
                  <c:v>5</c:v>
                </c:pt>
                <c:pt idx="2">
                  <c:v>6.7</c:v>
                </c:pt>
                <c:pt idx="3">
                  <c:v>10.8</c:v>
                </c:pt>
                <c:pt idx="4">
                  <c:v>4.5</c:v>
                </c:pt>
                <c:pt idx="5">
                  <c:v>5.0999999999999996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[1]Table!$T$8:$T$15</c:f>
              <c:numCache>
                <c:formatCode>General</c:formatCode>
                <c:ptCount val="8"/>
                <c:pt idx="0">
                  <c:v>0.8</c:v>
                </c:pt>
                <c:pt idx="1">
                  <c:v>1.05</c:v>
                </c:pt>
                <c:pt idx="2">
                  <c:v>1.3</c:v>
                </c:pt>
                <c:pt idx="3">
                  <c:v>1.6</c:v>
                </c:pt>
                <c:pt idx="4">
                  <c:v>1</c:v>
                </c:pt>
                <c:pt idx="5">
                  <c:v>1.1000000000000001</c:v>
                </c:pt>
                <c:pt idx="6">
                  <c:v>1.6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D-4C79-A0F5-89A0BB6AB267}"/>
            </c:ext>
          </c:extLst>
        </c:ser>
        <c:ser>
          <c:idx val="0"/>
          <c:order val="1"/>
          <c:tx>
            <c:v>3%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VoD!$D$5:$D$12</c:f>
              <c:numCache>
                <c:formatCode>General</c:formatCode>
                <c:ptCount val="8"/>
                <c:pt idx="0">
                  <c:v>3.8</c:v>
                </c:pt>
                <c:pt idx="1">
                  <c:v>5</c:v>
                </c:pt>
                <c:pt idx="2">
                  <c:v>6.7</c:v>
                </c:pt>
                <c:pt idx="3">
                  <c:v>10.8</c:v>
                </c:pt>
                <c:pt idx="4">
                  <c:v>4.5</c:v>
                </c:pt>
                <c:pt idx="5">
                  <c:v>5.0999999999999996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VoD!$K$5:$K$12</c:f>
              <c:numCache>
                <c:formatCode>General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1</c:v>
                </c:pt>
                <c:pt idx="3">
                  <c:v>1.3</c:v>
                </c:pt>
                <c:pt idx="4">
                  <c:v>0.7</c:v>
                </c:pt>
                <c:pt idx="5">
                  <c:v>0.8</c:v>
                </c:pt>
                <c:pt idx="6">
                  <c:v>1.2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FD-4C79-A0F5-89A0BB6AB267}"/>
            </c:ext>
          </c:extLst>
        </c:ser>
        <c:ser>
          <c:idx val="4"/>
          <c:order val="2"/>
          <c:tx>
            <c:v>2%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[1]Table!$P$8:$P$15</c:f>
              <c:numCache>
                <c:formatCode>General</c:formatCode>
                <c:ptCount val="8"/>
                <c:pt idx="0">
                  <c:v>3.8</c:v>
                </c:pt>
                <c:pt idx="1">
                  <c:v>5</c:v>
                </c:pt>
                <c:pt idx="2">
                  <c:v>6.7</c:v>
                </c:pt>
                <c:pt idx="3">
                  <c:v>10.8</c:v>
                </c:pt>
                <c:pt idx="4">
                  <c:v>4.5</c:v>
                </c:pt>
                <c:pt idx="5">
                  <c:v>5.0999999999999996</c:v>
                </c:pt>
                <c:pt idx="6">
                  <c:v>9.6</c:v>
                </c:pt>
                <c:pt idx="7">
                  <c:v>16.8</c:v>
                </c:pt>
              </c:numCache>
            </c:numRef>
          </c:xVal>
          <c:yVal>
            <c:numRef>
              <c:f>[1]Table!$V$8:$V$15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0.95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D-4C79-A0F5-89A0BB6A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40256"/>
        <c:axId val="945570288"/>
      </c:scatterChart>
      <c:valAx>
        <c:axId val="9176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N / 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45570288"/>
        <c:crosses val="autoZero"/>
        <c:crossBetween val="midCat"/>
      </c:valAx>
      <c:valAx>
        <c:axId val="9455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PGV (m/s)</a:t>
                </a:r>
              </a:p>
            </c:rich>
          </c:tx>
          <c:layout>
            <c:manualLayout>
              <c:xMode val="edge"/>
              <c:yMode val="edge"/>
              <c:x val="1.9444409448818898E-2"/>
              <c:y val="0.36827573023960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176402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94845144356957"/>
          <c:y val="0.11277040761216454"/>
          <c:w val="7.829333333333334E-2"/>
          <c:h val="0.1911255942619788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Base Shear (Cy) vs Design Drift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storey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Design'!$J$10:$J$13</c:f>
              <c:numCache>
                <c:formatCode>0.0%</c:formatCode>
                <c:ptCount val="4"/>
                <c:pt idx="0">
                  <c:v>0.02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Design'!$M$10:$M$13</c:f>
              <c:numCache>
                <c:formatCode>0.00</c:formatCode>
                <c:ptCount val="4"/>
                <c:pt idx="0">
                  <c:v>0.21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8-4241-B59C-9CE6C66D4235}"/>
            </c:ext>
          </c:extLst>
        </c:ser>
        <c:ser>
          <c:idx val="2"/>
          <c:order val="1"/>
          <c:tx>
            <c:v>6 storey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Design'!$J$15:$J$18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Design'!$M$15:$M$18</c:f>
              <c:numCache>
                <c:formatCode>0.00</c:formatCode>
                <c:ptCount val="4"/>
                <c:pt idx="0">
                  <c:v>0.1</c:v>
                </c:pt>
                <c:pt idx="1">
                  <c:v>0.12</c:v>
                </c:pt>
                <c:pt idx="2">
                  <c:v>0.26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8-4241-B59C-9CE6C66D4235}"/>
            </c:ext>
          </c:extLst>
        </c:ser>
        <c:ser>
          <c:idx val="1"/>
          <c:order val="2"/>
          <c:tx>
            <c:v>10 storey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Design'!$J$20:$J$23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Design'!$M$20:$M$23</c:f>
              <c:numCache>
                <c:formatCode>0.00</c:formatCode>
                <c:ptCount val="4"/>
                <c:pt idx="0">
                  <c:v>0.05</c:v>
                </c:pt>
                <c:pt idx="1">
                  <c:v>7.0000000000000007E-2</c:v>
                </c:pt>
                <c:pt idx="2">
                  <c:v>0.17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F8-4241-B59C-9CE6C66D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Drift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Base Shear (Cy)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80727631343368"/>
          <c:y val="0.20895466586520486"/>
          <c:w val="0.2055514518481848"/>
          <c:h val="0.22623291902694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Base Shear (Cy) vs Stiffness</a:t>
            </a:r>
          </a:p>
        </c:rich>
      </c:tx>
      <c:layout>
        <c:manualLayout>
          <c:xMode val="edge"/>
          <c:yMode val="edge"/>
          <c:x val="0.30921082340130257"/>
          <c:y val="2.079700566786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3-storey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 Frame Design'!$N$10:$N$13</c:f>
              <c:numCache>
                <c:formatCode>0.0</c:formatCode>
                <c:ptCount val="4"/>
                <c:pt idx="0">
                  <c:v>3.7653278425410379</c:v>
                </c:pt>
                <c:pt idx="1">
                  <c:v>4.9963004064486842</c:v>
                </c:pt>
                <c:pt idx="2">
                  <c:v>6.661733875264912</c:v>
                </c:pt>
                <c:pt idx="3">
                  <c:v>10.825317547305483</c:v>
                </c:pt>
              </c:numCache>
            </c:numRef>
          </c:xVal>
          <c:yVal>
            <c:numRef>
              <c:f>'RC Frame Design'!$M$10:$M$13</c:f>
              <c:numCache>
                <c:formatCode>0.00</c:formatCode>
                <c:ptCount val="4"/>
                <c:pt idx="0">
                  <c:v>0.21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F-4D2F-9E48-C61BFE185956}"/>
            </c:ext>
          </c:extLst>
        </c:ser>
        <c:ser>
          <c:idx val="2"/>
          <c:order val="1"/>
          <c:tx>
            <c:v>6-storey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'RC Frame Design'!$N$15:$N$18</c:f>
              <c:numCache>
                <c:formatCode>0.0</c:formatCode>
                <c:ptCount val="4"/>
                <c:pt idx="0">
                  <c:v>4.518393411049245</c:v>
                </c:pt>
                <c:pt idx="1">
                  <c:v>5.1447053690164672</c:v>
                </c:pt>
                <c:pt idx="2">
                  <c:v>9.6225044864937619</c:v>
                </c:pt>
                <c:pt idx="3">
                  <c:v>16.761782008731071</c:v>
                </c:pt>
              </c:numCache>
            </c:numRef>
          </c:xVal>
          <c:yVal>
            <c:numRef>
              <c:f>'RC Frame Design'!$M$15:$M$18</c:f>
              <c:numCache>
                <c:formatCode>0.00</c:formatCode>
                <c:ptCount val="4"/>
                <c:pt idx="0">
                  <c:v>0.1</c:v>
                </c:pt>
                <c:pt idx="1">
                  <c:v>0.12</c:v>
                </c:pt>
                <c:pt idx="2">
                  <c:v>0.26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F-4D2F-9E48-C61BFE185956}"/>
            </c:ext>
          </c:extLst>
        </c:ser>
        <c:ser>
          <c:idx val="1"/>
          <c:order val="2"/>
          <c:tx>
            <c:v>10-storey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 Frame Design'!$N$20:$N$23</c:f>
              <c:numCache>
                <c:formatCode>0.0</c:formatCode>
                <c:ptCount val="4"/>
                <c:pt idx="0">
                  <c:v>5.4126587736527414</c:v>
                </c:pt>
                <c:pt idx="1">
                  <c:v>7.0985688834790039</c:v>
                </c:pt>
                <c:pt idx="2">
                  <c:v>11.547005383792515</c:v>
                </c:pt>
                <c:pt idx="3">
                  <c:v>20.140125669405549</c:v>
                </c:pt>
              </c:numCache>
            </c:numRef>
          </c:xVal>
          <c:yVal>
            <c:numRef>
              <c:f>'RC Frame Design'!$M$20:$M$23</c:f>
              <c:numCache>
                <c:formatCode>0.00</c:formatCode>
                <c:ptCount val="4"/>
                <c:pt idx="0">
                  <c:v>0.05</c:v>
                </c:pt>
                <c:pt idx="1">
                  <c:v>7.0000000000000007E-2</c:v>
                </c:pt>
                <c:pt idx="2">
                  <c:v>0.17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AF-4D2F-9E48-C61BFE18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Effective stiffness (K = N / 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Base Shear (Cy)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7557559161596"/>
          <c:y val="0.14915911052912764"/>
          <c:w val="0.1962854283528318"/>
          <c:h val="0.192152869454575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3-storey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Design'!$J$10:$J$13</c:f>
              <c:numCache>
                <c:formatCode>0.0%</c:formatCode>
                <c:ptCount val="4"/>
                <c:pt idx="0">
                  <c:v>0.02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Design'!$AG$10:$AG$13</c:f>
              <c:numCache>
                <c:formatCode>0.00%</c:formatCode>
                <c:ptCount val="4"/>
                <c:pt idx="0">
                  <c:v>4.2999999999999997E-2</c:v>
                </c:pt>
                <c:pt idx="1">
                  <c:v>4.7E-2</c:v>
                </c:pt>
                <c:pt idx="2">
                  <c:v>5.3999999999999999E-2</c:v>
                </c:pt>
                <c:pt idx="3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E-4DDF-B886-CD4DFEA644ED}"/>
            </c:ext>
          </c:extLst>
        </c:ser>
        <c:ser>
          <c:idx val="2"/>
          <c:order val="1"/>
          <c:tx>
            <c:v>6-storey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Design'!$J$15:$J$18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Design'!$AG$15:$AG$18</c:f>
              <c:numCache>
                <c:formatCode>0.00%</c:formatCode>
                <c:ptCount val="4"/>
                <c:pt idx="0">
                  <c:v>4.3999999999999997E-2</c:v>
                </c:pt>
                <c:pt idx="1">
                  <c:v>4.3999999999999997E-2</c:v>
                </c:pt>
                <c:pt idx="2">
                  <c:v>5.7000000000000002E-2</c:v>
                </c:pt>
                <c:pt idx="3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E-4DDF-B886-CD4DFEA644ED}"/>
            </c:ext>
          </c:extLst>
        </c:ser>
        <c:ser>
          <c:idx val="1"/>
          <c:order val="2"/>
          <c:tx>
            <c:v>10-storey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Design'!$J$20:$J$23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Design'!$AG$20:$AG$23</c:f>
              <c:numCache>
                <c:formatCode>0.00%</c:formatCode>
                <c:ptCount val="4"/>
                <c:pt idx="0">
                  <c:v>4.9000000000000002E-2</c:v>
                </c:pt>
                <c:pt idx="1">
                  <c:v>4.3999999999999997E-2</c:v>
                </c:pt>
                <c:pt idx="2">
                  <c:v>6.0999999999999999E-2</c:v>
                </c:pt>
                <c:pt idx="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E-4DDF-B886-CD4DFEA6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Drift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Drift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1053538143686388"/>
          <c:y val="6.020912199721358E-2"/>
          <c:w val="0.26416743020415645"/>
          <c:h val="0.177029510688301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Column Index vs Base Shear (Cy)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storey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Design'!$M$10:$M$13</c:f>
              <c:numCache>
                <c:formatCode>0.00</c:formatCode>
                <c:ptCount val="4"/>
                <c:pt idx="0">
                  <c:v>0.21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0.6</c:v>
                </c:pt>
              </c:numCache>
            </c:numRef>
          </c:xVal>
          <c:yVal>
            <c:numRef>
              <c:f>'RC Frame Design'!$W$10:$W$13</c:f>
              <c:numCache>
                <c:formatCode>0.00%</c:formatCode>
                <c:ptCount val="4"/>
                <c:pt idx="0">
                  <c:v>1.6000000000000001E-3</c:v>
                </c:pt>
                <c:pt idx="1">
                  <c:v>1.9E-3</c:v>
                </c:pt>
                <c:pt idx="2">
                  <c:v>2.8E-3</c:v>
                </c:pt>
                <c:pt idx="3">
                  <c:v>4.3E-3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4-4024-B2FA-DB16C6F90D6F}"/>
            </c:ext>
          </c:extLst>
        </c:ser>
        <c:ser>
          <c:idx val="2"/>
          <c:order val="1"/>
          <c:tx>
            <c:v>6 storey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Design'!$M$15:$M$18</c:f>
              <c:numCache>
                <c:formatCode>0.00</c:formatCode>
                <c:ptCount val="4"/>
                <c:pt idx="0">
                  <c:v>0.1</c:v>
                </c:pt>
                <c:pt idx="1">
                  <c:v>0.12</c:v>
                </c:pt>
                <c:pt idx="2">
                  <c:v>0.26</c:v>
                </c:pt>
                <c:pt idx="3">
                  <c:v>0.6</c:v>
                </c:pt>
              </c:numCache>
            </c:numRef>
          </c:xVal>
          <c:yVal>
            <c:numRef>
              <c:f>'RC Frame Design'!$W$15:$W$18</c:f>
              <c:numCache>
                <c:formatCode>0.00%</c:formatCode>
                <c:ptCount val="4"/>
                <c:pt idx="0">
                  <c:v>1.1999999999999999E-3</c:v>
                </c:pt>
                <c:pt idx="1">
                  <c:v>1.1999999999999999E-3</c:v>
                </c:pt>
                <c:pt idx="2">
                  <c:v>1.9E-3</c:v>
                </c:pt>
                <c:pt idx="3">
                  <c:v>3.8999999999999998E-3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4-4024-B2FA-DB16C6F90D6F}"/>
            </c:ext>
          </c:extLst>
        </c:ser>
        <c:ser>
          <c:idx val="1"/>
          <c:order val="2"/>
          <c:tx>
            <c:v>10 storey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Design'!$M$20:$M$23</c:f>
              <c:numCache>
                <c:formatCode>0.00</c:formatCode>
                <c:ptCount val="4"/>
                <c:pt idx="0">
                  <c:v>0.05</c:v>
                </c:pt>
                <c:pt idx="1">
                  <c:v>7.0000000000000007E-2</c:v>
                </c:pt>
                <c:pt idx="2">
                  <c:v>0.17</c:v>
                </c:pt>
                <c:pt idx="3">
                  <c:v>0.5</c:v>
                </c:pt>
              </c:numCache>
            </c:numRef>
          </c:xVal>
          <c:yVal>
            <c:numRef>
              <c:f>'RC Frame Design'!$W$20:$W$23</c:f>
              <c:numCache>
                <c:formatCode>0.00%</c:formatCode>
                <c:ptCount val="4"/>
                <c:pt idx="0">
                  <c:v>8.0000000000000004E-4</c:v>
                </c:pt>
                <c:pt idx="1">
                  <c:v>1E-3</c:v>
                </c:pt>
                <c:pt idx="2">
                  <c:v>1.5E-3</c:v>
                </c:pt>
                <c:pt idx="3">
                  <c:v>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4-4024-B2FA-DB16C6F9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Base Shear (Cy)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  <c:majorUnit val="0.2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Column</a:t>
                </a:r>
                <a:r>
                  <a:rPr lang="en-NZ" baseline="0"/>
                  <a:t> Index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NZ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9657047982975"/>
          <c:y val="0.13147143658004226"/>
          <c:w val="0.17910905548374559"/>
          <c:h val="0.161688571708237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Design Drift Limit (%) vs Period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Design'!$K$10:$K$13</c:f>
              <c:numCache>
                <c:formatCode>0.00</c:formatCode>
                <c:ptCount val="4"/>
                <c:pt idx="0">
                  <c:v>1.38</c:v>
                </c:pt>
                <c:pt idx="1">
                  <c:v>1.04</c:v>
                </c:pt>
                <c:pt idx="2">
                  <c:v>0.78</c:v>
                </c:pt>
                <c:pt idx="3">
                  <c:v>0.48</c:v>
                </c:pt>
              </c:numCache>
            </c:numRef>
          </c:xVal>
          <c:yVal>
            <c:numRef>
              <c:f>'RC Frame Design'!$J$10:$J$13</c:f>
              <c:numCache>
                <c:formatCode>0.0%</c:formatCode>
                <c:ptCount val="4"/>
                <c:pt idx="0">
                  <c:v>0.02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5-4B08-8D99-D83FB0A91ADE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Design'!$K$15:$K$18</c:f>
              <c:numCache>
                <c:formatCode>0.00</c:formatCode>
                <c:ptCount val="4"/>
                <c:pt idx="0">
                  <c:v>2.2999999999999998</c:v>
                </c:pt>
                <c:pt idx="1">
                  <c:v>2.02</c:v>
                </c:pt>
                <c:pt idx="2">
                  <c:v>1.08</c:v>
                </c:pt>
                <c:pt idx="3">
                  <c:v>0.62</c:v>
                </c:pt>
              </c:numCache>
            </c:numRef>
          </c:xVal>
          <c:yVal>
            <c:numRef>
              <c:f>'RC Frame Design'!$J$15:$J$18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5-4B08-8D99-D83FB0A91ADE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Design'!$K$20:$K$23</c:f>
              <c:numCache>
                <c:formatCode>0.00</c:formatCode>
                <c:ptCount val="4"/>
                <c:pt idx="0">
                  <c:v>3.2</c:v>
                </c:pt>
                <c:pt idx="1">
                  <c:v>2.44</c:v>
                </c:pt>
                <c:pt idx="2">
                  <c:v>1.5</c:v>
                </c:pt>
                <c:pt idx="3">
                  <c:v>0.86</c:v>
                </c:pt>
              </c:numCache>
            </c:numRef>
          </c:xVal>
          <c:yVal>
            <c:numRef>
              <c:f>'RC Frame Design'!$J$20:$J$23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5-4B08-8D99-D83FB0A9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Period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Drift Limit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Period (s) vs Design Drift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storey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Design'!$J$10:$J$13</c:f>
              <c:numCache>
                <c:formatCode>0.0%</c:formatCode>
                <c:ptCount val="4"/>
                <c:pt idx="0">
                  <c:v>0.02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Design'!$Z$65:$Z$68</c:f>
              <c:numCache>
                <c:formatCode>General</c:formatCode>
                <c:ptCount val="4"/>
                <c:pt idx="0">
                  <c:v>0.80251687417357975</c:v>
                </c:pt>
                <c:pt idx="1">
                  <c:v>0.61199128534100333</c:v>
                </c:pt>
                <c:pt idx="2">
                  <c:v>0.4561067126598044</c:v>
                </c:pt>
                <c:pt idx="3">
                  <c:v>0.28290163190291662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3-4FAC-B718-8D3E9CE2E0DE}"/>
            </c:ext>
          </c:extLst>
        </c:ser>
        <c:ser>
          <c:idx val="2"/>
          <c:order val="1"/>
          <c:tx>
            <c:v>6 storey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Design'!$J$15:$J$18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Design'!$Z$70:$Z$73</c:f>
              <c:numCache>
                <c:formatCode>General</c:formatCode>
                <c:ptCount val="4"/>
                <c:pt idx="0">
                  <c:v>1.3452261272118282</c:v>
                </c:pt>
                <c:pt idx="1">
                  <c:v>1.1893415545306292</c:v>
                </c:pt>
                <c:pt idx="2">
                  <c:v>0.64085879880048469</c:v>
                </c:pt>
                <c:pt idx="3">
                  <c:v>0.36373066958946426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3-4FAC-B718-8D3E9CE2E0DE}"/>
            </c:ext>
          </c:extLst>
        </c:ser>
        <c:ser>
          <c:idx val="1"/>
          <c:order val="2"/>
          <c:tx>
            <c:v>10 storey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Design'!$J$20:$J$23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'RC Frame Design'!$Z$75:$Z$78</c:f>
              <c:numCache>
                <c:formatCode>General</c:formatCode>
                <c:ptCount val="4"/>
                <c:pt idx="0">
                  <c:v>1.8879353802500765</c:v>
                </c:pt>
                <c:pt idx="1">
                  <c:v>1.454922678357857</c:v>
                </c:pt>
                <c:pt idx="2">
                  <c:v>0.90066641993581631</c:v>
                </c:pt>
                <c:pt idx="3">
                  <c:v>0.50806823688687075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3-4FAC-B718-8D3E9CE2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Drift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Period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42994622876707"/>
          <c:y val="0.17429309967906564"/>
          <c:w val="0.2055514518481848"/>
          <c:h val="0.22623291902694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Effective stiffnes vs Column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Design'!$AD$10:$AD$13</c:f>
              <c:numCache>
                <c:formatCode>0.00%</c:formatCode>
                <c:ptCount val="4"/>
                <c:pt idx="0">
                  <c:v>4.8000000000000004E-3</c:v>
                </c:pt>
                <c:pt idx="1">
                  <c:v>5.7000000000000002E-3</c:v>
                </c:pt>
                <c:pt idx="2">
                  <c:v>8.3999999999999995E-3</c:v>
                </c:pt>
                <c:pt idx="3">
                  <c:v>1.29E-2</c:v>
                </c:pt>
              </c:numCache>
            </c:numRef>
          </c:xVal>
          <c:yVal>
            <c:numRef>
              <c:f>'RC Frame Design'!$N$10:$N$13</c:f>
              <c:numCache>
                <c:formatCode>0.0</c:formatCode>
                <c:ptCount val="4"/>
                <c:pt idx="0">
                  <c:v>3.7653278425410379</c:v>
                </c:pt>
                <c:pt idx="1">
                  <c:v>4.9963004064486842</c:v>
                </c:pt>
                <c:pt idx="2">
                  <c:v>6.661733875264912</c:v>
                </c:pt>
                <c:pt idx="3">
                  <c:v>10.825317547305483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8-4A27-B701-9E2C8FA16347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Design'!$AD$15:$AD$18</c:f>
              <c:numCache>
                <c:formatCode>0.00%</c:formatCode>
                <c:ptCount val="4"/>
                <c:pt idx="0">
                  <c:v>7.1999999999999998E-3</c:v>
                </c:pt>
                <c:pt idx="1">
                  <c:v>7.1999999999999998E-3</c:v>
                </c:pt>
                <c:pt idx="2">
                  <c:v>1.14E-2</c:v>
                </c:pt>
                <c:pt idx="3">
                  <c:v>2.3399999999999997E-2</c:v>
                </c:pt>
              </c:numCache>
            </c:numRef>
          </c:xVal>
          <c:yVal>
            <c:numRef>
              <c:f>'RC Frame Design'!$N$15:$N$18</c:f>
              <c:numCache>
                <c:formatCode>0.0</c:formatCode>
                <c:ptCount val="4"/>
                <c:pt idx="0">
                  <c:v>4.518393411049245</c:v>
                </c:pt>
                <c:pt idx="1">
                  <c:v>5.1447053690164672</c:v>
                </c:pt>
                <c:pt idx="2">
                  <c:v>9.6225044864937619</c:v>
                </c:pt>
                <c:pt idx="3">
                  <c:v>16.761782008731071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8-4A27-B701-9E2C8FA16347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Design'!$AD$20:$AD$23</c:f>
              <c:numCache>
                <c:formatCode>0.00%</c:formatCode>
                <c:ptCount val="4"/>
                <c:pt idx="0">
                  <c:v>8.0000000000000002E-3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3.3000000000000002E-2</c:v>
                </c:pt>
              </c:numCache>
            </c:numRef>
          </c:xVal>
          <c:yVal>
            <c:numRef>
              <c:f>'RC Frame Design'!$N$20:$N$23</c:f>
              <c:numCache>
                <c:formatCode>0.0</c:formatCode>
                <c:ptCount val="4"/>
                <c:pt idx="0">
                  <c:v>5.4126587736527414</c:v>
                </c:pt>
                <c:pt idx="1">
                  <c:v>7.0985688834790039</c:v>
                </c:pt>
                <c:pt idx="2">
                  <c:v>11.547005383792515</c:v>
                </c:pt>
                <c:pt idx="3">
                  <c:v>20.140125669405549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48-4A27-B701-9E2C8FA1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Column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Effective</a:t>
                </a:r>
                <a:r>
                  <a:rPr lang="en-NZ" baseline="0"/>
                  <a:t> Stiffness (N/x)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NZ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NZ"/>
              <a:t>Effective stiffnes vs Column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Design'!$AD$10:$AD$13</c:f>
              <c:numCache>
                <c:formatCode>0.00%</c:formatCode>
                <c:ptCount val="4"/>
                <c:pt idx="0">
                  <c:v>4.8000000000000004E-3</c:v>
                </c:pt>
                <c:pt idx="1">
                  <c:v>5.7000000000000002E-3</c:v>
                </c:pt>
                <c:pt idx="2">
                  <c:v>8.3999999999999995E-3</c:v>
                </c:pt>
                <c:pt idx="3">
                  <c:v>1.29E-2</c:v>
                </c:pt>
              </c:numCache>
            </c:numRef>
          </c:xVal>
          <c:yVal>
            <c:numRef>
              <c:f>'RC Frame Design'!$J$10:$J$13</c:f>
              <c:numCache>
                <c:formatCode>0.0%</c:formatCode>
                <c:ptCount val="4"/>
                <c:pt idx="0">
                  <c:v>0.02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D-4840-8005-643F61BC2F6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Design'!$AD$15:$AD$18</c:f>
              <c:numCache>
                <c:formatCode>0.00%</c:formatCode>
                <c:ptCount val="4"/>
                <c:pt idx="0">
                  <c:v>7.1999999999999998E-3</c:v>
                </c:pt>
                <c:pt idx="1">
                  <c:v>7.1999999999999998E-3</c:v>
                </c:pt>
                <c:pt idx="2">
                  <c:v>1.14E-2</c:v>
                </c:pt>
                <c:pt idx="3">
                  <c:v>2.3399999999999997E-2</c:v>
                </c:pt>
              </c:numCache>
            </c:numRef>
          </c:xVal>
          <c:yVal>
            <c:numRef>
              <c:f>'RC Frame Design'!$J$15:$J$18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D-4840-8005-643F61BC2F6B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'RC Frame Design'!$AD$20:$AD$23</c:f>
              <c:numCache>
                <c:formatCode>0.00%</c:formatCode>
                <c:ptCount val="4"/>
                <c:pt idx="0">
                  <c:v>8.0000000000000002E-3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3.3000000000000002E-2</c:v>
                </c:pt>
              </c:numCache>
            </c:numRef>
          </c:xVal>
          <c:yVal>
            <c:numRef>
              <c:f>'RC Frame Design'!$J$20:$J$23</c:f>
              <c:numCache>
                <c:formatCode>0.0%</c:formatCode>
                <c:ptCount val="4"/>
                <c:pt idx="0">
                  <c:v>2.5000000000000001E-2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D-4840-8005-643F61BC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816"/>
        <c:axId val="387891984"/>
      </c:scatterChart>
      <c:valAx>
        <c:axId val="174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Column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87891984"/>
        <c:crosses val="autoZero"/>
        <c:crossBetween val="midCat"/>
      </c:valAx>
      <c:valAx>
        <c:axId val="3878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NZ"/>
                  <a:t>Effective</a:t>
                </a:r>
                <a:r>
                  <a:rPr lang="en-NZ" baseline="0"/>
                  <a:t> Stiffness (N/x)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NZ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740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63</xdr:row>
      <xdr:rowOff>115062</xdr:rowOff>
    </xdr:from>
    <xdr:to>
      <xdr:col>16</xdr:col>
      <xdr:colOff>1416943</xdr:colOff>
      <xdr:row>84</xdr:row>
      <xdr:rowOff>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68992-4CDF-47D7-9E5E-58FD50074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36018</xdr:colOff>
      <xdr:row>74</xdr:row>
      <xdr:rowOff>4803</xdr:rowOff>
    </xdr:from>
    <xdr:to>
      <xdr:col>13</xdr:col>
      <xdr:colOff>0</xdr:colOff>
      <xdr:row>94</xdr:row>
      <xdr:rowOff>80508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8515F-DB1D-47DD-B428-47E62A22C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19210</xdr:colOff>
      <xdr:row>55</xdr:row>
      <xdr:rowOff>119013</xdr:rowOff>
    </xdr:from>
    <xdr:to>
      <xdr:col>12</xdr:col>
      <xdr:colOff>899204</xdr:colOff>
      <xdr:row>76</xdr:row>
      <xdr:rowOff>14904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DFF912-D703-42B2-943E-B089FBDC8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258428</xdr:colOff>
      <xdr:row>30</xdr:row>
      <xdr:rowOff>43201</xdr:rowOff>
    </xdr:from>
    <xdr:to>
      <xdr:col>17</xdr:col>
      <xdr:colOff>709236</xdr:colOff>
      <xdr:row>50</xdr:row>
      <xdr:rowOff>132516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8BE08-6FBC-4BB4-A36A-4F2ACFA3E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80426</xdr:colOff>
      <xdr:row>96</xdr:row>
      <xdr:rowOff>25961</xdr:rowOff>
    </xdr:from>
    <xdr:to>
      <xdr:col>12</xdr:col>
      <xdr:colOff>34802</xdr:colOff>
      <xdr:row>118</xdr:row>
      <xdr:rowOff>14755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D86F89-BD2A-4F70-B0FF-B0AEACF1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1028700</xdr:colOff>
      <xdr:row>97</xdr:row>
      <xdr:rowOff>19050</xdr:rowOff>
    </xdr:from>
    <xdr:to>
      <xdr:col>7</xdr:col>
      <xdr:colOff>524436</xdr:colOff>
      <xdr:row>117</xdr:row>
      <xdr:rowOff>97157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416160-200A-4010-B0DD-48633621E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517072</xdr:colOff>
      <xdr:row>57</xdr:row>
      <xdr:rowOff>95250</xdr:rowOff>
    </xdr:from>
    <xdr:to>
      <xdr:col>35</xdr:col>
      <xdr:colOff>312165</xdr:colOff>
      <xdr:row>77</xdr:row>
      <xdr:rowOff>173357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040F21-ECE1-46C3-A549-895BEA488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545524</xdr:colOff>
      <xdr:row>90</xdr:row>
      <xdr:rowOff>58449</xdr:rowOff>
    </xdr:from>
    <xdr:to>
      <xdr:col>30</xdr:col>
      <xdr:colOff>85318</xdr:colOff>
      <xdr:row>110</xdr:row>
      <xdr:rowOff>147762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B01E9C-6953-491B-B495-25CA5BDF5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571501</xdr:colOff>
      <xdr:row>114</xdr:row>
      <xdr:rowOff>34637</xdr:rowOff>
    </xdr:from>
    <xdr:to>
      <xdr:col>30</xdr:col>
      <xdr:colOff>111295</xdr:colOff>
      <xdr:row>134</xdr:row>
      <xdr:rowOff>123949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27B342B-10CE-45C1-BBEE-E9E03628B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373824</xdr:colOff>
      <xdr:row>81</xdr:row>
      <xdr:rowOff>163285</xdr:rowOff>
    </xdr:from>
    <xdr:to>
      <xdr:col>41</xdr:col>
      <xdr:colOff>127353</xdr:colOff>
      <xdr:row>110</xdr:row>
      <xdr:rowOff>126423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CF8F149-4A02-4268-BFB4-CE39BDE2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904875</xdr:colOff>
      <xdr:row>98</xdr:row>
      <xdr:rowOff>172290</xdr:rowOff>
    </xdr:from>
    <xdr:to>
      <xdr:col>23</xdr:col>
      <xdr:colOff>74874</xdr:colOff>
      <xdr:row>124</xdr:row>
      <xdr:rowOff>183496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5AB209-A95F-43B7-93F8-77A442FF3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179296</xdr:colOff>
      <xdr:row>53</xdr:row>
      <xdr:rowOff>56028</xdr:rowOff>
    </xdr:from>
    <xdr:to>
      <xdr:col>47</xdr:col>
      <xdr:colOff>438619</xdr:colOff>
      <xdr:row>83</xdr:row>
      <xdr:rowOff>77204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B7E8486-CF27-4349-ADEC-0DB42D995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179366</xdr:colOff>
      <xdr:row>68</xdr:row>
      <xdr:rowOff>163286</xdr:rowOff>
    </xdr:from>
    <xdr:to>
      <xdr:col>25</xdr:col>
      <xdr:colOff>131635</xdr:colOff>
      <xdr:row>89</xdr:row>
      <xdr:rowOff>58388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C373F3-F778-4309-A696-F95EC8F9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415328</xdr:colOff>
      <xdr:row>0</xdr:row>
      <xdr:rowOff>0</xdr:rowOff>
    </xdr:from>
    <xdr:to>
      <xdr:col>36</xdr:col>
      <xdr:colOff>194901</xdr:colOff>
      <xdr:row>29</xdr:row>
      <xdr:rowOff>15756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01035-CB70-41AA-9013-572E0DE6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358736</xdr:colOff>
      <xdr:row>32</xdr:row>
      <xdr:rowOff>71746</xdr:rowOff>
    </xdr:from>
    <xdr:to>
      <xdr:col>47</xdr:col>
      <xdr:colOff>294173</xdr:colOff>
      <xdr:row>60</xdr:row>
      <xdr:rowOff>122755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DA3014-BFE7-4860-975B-40FDD6637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523182</xdr:colOff>
      <xdr:row>30</xdr:row>
      <xdr:rowOff>110604</xdr:rowOff>
    </xdr:from>
    <xdr:to>
      <xdr:col>34</xdr:col>
      <xdr:colOff>458620</xdr:colOff>
      <xdr:row>59</xdr:row>
      <xdr:rowOff>4731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8EEE3-7E0C-45EA-85D7-F3B597FA0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381001</xdr:colOff>
      <xdr:row>0</xdr:row>
      <xdr:rowOff>0</xdr:rowOff>
    </xdr:from>
    <xdr:to>
      <xdr:col>47</xdr:col>
      <xdr:colOff>160574</xdr:colOff>
      <xdr:row>29</xdr:row>
      <xdr:rowOff>98014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3FBB43-7D7B-4B17-9183-6A89D5EB3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14</xdr:row>
      <xdr:rowOff>152400</xdr:rowOff>
    </xdr:from>
    <xdr:to>
      <xdr:col>21</xdr:col>
      <xdr:colOff>55079</xdr:colOff>
      <xdr:row>31</xdr:row>
      <xdr:rowOff>90902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DCF18-2FE2-49B0-AFE0-87528E914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174113</xdr:colOff>
      <xdr:row>11</xdr:row>
      <xdr:rowOff>92179</xdr:rowOff>
    </xdr:from>
    <xdr:to>
      <xdr:col>31</xdr:col>
      <xdr:colOff>20484</xdr:colOff>
      <xdr:row>29</xdr:row>
      <xdr:rowOff>153733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A1185F-77D1-4A45-9CA2-08163B5FD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0.15313</cdr:x>
      <cdr:y>0.06747</cdr:y>
    </cdr:from>
    <cdr:to>
      <cdr:x>0.43229</cdr:x>
      <cdr:y>0.14843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91C080-DA6C-4462-84FC-6FA1C9EA428B}"/>
            </a:ext>
          </a:extLst>
        </cdr:cNvPr>
        <cdr:cNvSpPr txBox="1"/>
      </cdr:nvSpPr>
      <cdr:spPr>
        <a:xfrm xmlns:a="http://schemas.openxmlformats.org/drawingml/2006/main">
          <a:off x="700088" y="214313"/>
          <a:ext cx="12763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NZ" sz="1050">
              <a:latin typeface="Bahnschrift" panose="020B0502040204020203" pitchFamily="34" charset="0"/>
            </a:rPr>
            <a:t>Drift demands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0.12513</cdr:x>
      <cdr:y>0.05346</cdr:y>
    </cdr:from>
    <cdr:to>
      <cdr:x>0.40429</cdr:x>
      <cdr:y>0.13442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91C080-DA6C-4462-84FC-6FA1C9EA428B}"/>
            </a:ext>
          </a:extLst>
        </cdr:cNvPr>
        <cdr:cNvSpPr txBox="1"/>
      </cdr:nvSpPr>
      <cdr:spPr>
        <a:xfrm xmlns:a="http://schemas.openxmlformats.org/drawingml/2006/main">
          <a:off x="595932" y="181802"/>
          <a:ext cx="1329499" cy="27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NZ" sz="1000">
              <a:latin typeface="Bahnschrift" panose="020B0502040204020203" pitchFamily="34" charset="0"/>
            </a:rPr>
            <a:t>Drift demands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liveac-my.sharepoint.com/personal/ljp70_uclive_ac_nz/Documents/PhD/1.%20Numerical%20Analyses/RC%20Frame/PGV%20fragility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% drift"/>
      <sheetName val="8% drift"/>
      <sheetName val="6% drift"/>
      <sheetName val="5% drift"/>
      <sheetName val="4% drift"/>
      <sheetName val="3% drift"/>
      <sheetName val="2% drift"/>
      <sheetName val="Plots"/>
      <sheetName val="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3.8</v>
          </cell>
          <cell r="T8">
            <v>0.8</v>
          </cell>
          <cell r="V8">
            <v>0.3</v>
          </cell>
        </row>
        <row r="9">
          <cell r="P9">
            <v>5</v>
          </cell>
          <cell r="T9">
            <v>1.05</v>
          </cell>
          <cell r="V9">
            <v>0.5</v>
          </cell>
        </row>
        <row r="10">
          <cell r="P10">
            <v>6.7</v>
          </cell>
          <cell r="T10">
            <v>1.3</v>
          </cell>
          <cell r="V10">
            <v>0.7</v>
          </cell>
        </row>
        <row r="11">
          <cell r="P11">
            <v>10.8</v>
          </cell>
          <cell r="T11">
            <v>1.6</v>
          </cell>
          <cell r="V11">
            <v>0.95</v>
          </cell>
        </row>
        <row r="12">
          <cell r="P12">
            <v>4.5</v>
          </cell>
          <cell r="T12">
            <v>1</v>
          </cell>
          <cell r="V12">
            <v>0.4</v>
          </cell>
        </row>
        <row r="13">
          <cell r="P13">
            <v>5.0999999999999996</v>
          </cell>
          <cell r="T13">
            <v>1.1000000000000001</v>
          </cell>
          <cell r="V13">
            <v>0.5</v>
          </cell>
        </row>
        <row r="14">
          <cell r="P14">
            <v>9.6</v>
          </cell>
          <cell r="T14">
            <v>1.6</v>
          </cell>
          <cell r="V14">
            <v>0.8</v>
          </cell>
        </row>
        <row r="15">
          <cell r="P15">
            <v>16.8</v>
          </cell>
          <cell r="T15">
            <v>2.5</v>
          </cell>
          <cell r="V15">
            <v>1.5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B02BA-7FC6-43C5-ADE3-618C9C775A21}" name="Table1" displayName="Table1" ref="F1:V111" totalsRowShown="0" headerRowDxfId="18" dataDxfId="17">
  <autoFilter ref="F1:V111" xr:uid="{FBDB02BA-7FC6-43C5-ADE3-618C9C775A21}"/>
  <tableColumns count="17">
    <tableColumn id="1" xr3:uid="{EBFE10C9-9421-4888-8172-013E4D17D336}" name="Building ID" dataDxfId="16"/>
    <tableColumn id="2" xr3:uid="{CB3B6937-1813-497D-81CC-E623C59B5D12}" name="No. stories" dataDxfId="15"/>
    <tableColumn id="3" xr3:uid="{B88C0ADE-CBCC-4164-9635-914D9DCEDBD4}" name="Typ storey height" dataDxfId="14"/>
    <tableColumn id="4" xr3:uid="{57C39E98-2062-4FC1-8817-476D43E5B8A4}" name="No. Columns" dataDxfId="13"/>
    <tableColumn id="5" xr3:uid="{7415B9B9-9BC6-4C8C-8D48-14DD00F96EE8}" name="No. Beams" dataDxfId="12">
      <calculatedColumnFormula>I2</calculatedColumnFormula>
    </tableColumn>
    <tableColumn id="6" xr3:uid="{6E3DB944-5DEA-4C64-BF85-3366B8F62C40}" name="Column depth (mm)" dataDxfId="11"/>
    <tableColumn id="7" xr3:uid="{F4DDE7C6-5467-440C-9D3E-161FB44BB47B}" name="Beam width (mm)" dataDxfId="10"/>
    <tableColumn id="8" xr3:uid="{DE8D5AFC-54AA-4735-91CF-6886383B8CA7}" name="Beam depth (mm)" dataDxfId="9"/>
    <tableColumn id="9" xr3:uid="{A3FEEB17-FE90-4228-9487-5632D166A0A4}" name="Beam length (mm)" dataDxfId="8"/>
    <tableColumn id="10" xr3:uid="{AAD714DD-EA8E-4BED-A0E9-F0102610944F}" name="Wall length (mm)" dataDxfId="7"/>
    <tableColumn id="11" xr3:uid="{AE79AE31-7DBB-4896-916D-9BADF472A85C}" name="Wall thickness (mm)" dataDxfId="6"/>
    <tableColumn id="12" xr3:uid="{C62DF1F8-E968-47A1-BB2C-CFC3385CB43C}" name="Estimated Period (s)" dataDxfId="5"/>
    <tableColumn id="13" xr3:uid="{268EBD7F-A980-4315-AB76-4439726E3474}" name="Opensees Period" dataDxfId="4"/>
    <tableColumn id="14" xr3:uid="{002CD028-00A5-43E5-9C93-4EFE7A556A5C}" name="Emperical method NZS1170.5 (s)" dataDxfId="3">
      <calculatedColumnFormula>1.25*0.05*(H2*G2)^0.75</calculatedColumnFormula>
    </tableColumn>
    <tableColumn id="15" xr3:uid="{CEBD29DA-889C-4A77-9329-2A552E1D58BC}" name="Alt emperical method NZS1170.5 (s)" dataDxfId="2">
      <calculatedColumnFormula>1.25*(H2*G2)^0.75*0.075/SQRT((P2*O2/1000/1000)*(0.2+O2/1000/H2/G2)^2)</calculatedColumnFormula>
    </tableColumn>
    <tableColumn id="16" xr3:uid="{C88BF592-BA85-4F8A-8074-2D0D497025D6}" name="Goel and Chopra" dataDxfId="1"/>
    <tableColumn id="17" xr3:uid="{03AD903B-062F-4A7A-9418-E3EA18BF28FC}" name="Sozen DDD equation" dataDxfId="0" dataCellStyle="Percent">
      <calculatedColumnFormula>(2*PI())/(3.5*SQRT($B$7*1000*1000*((O2^3*P2)/36/1000^4)/(($B$6*(N2/1000)^2*I2/H2/9.81)*(H2*G2)^4)))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EC1C-5720-448F-A11E-202B373BEB53}">
  <dimension ref="C6:O21"/>
  <sheetViews>
    <sheetView workbookViewId="0">
      <selection activeCell="O10" sqref="O10"/>
    </sheetView>
  </sheetViews>
  <sheetFormatPr defaultRowHeight="15" x14ac:dyDescent="0.25"/>
  <cols>
    <col min="3" max="3" width="7" customWidth="1"/>
    <col min="4" max="4" width="10" customWidth="1"/>
    <col min="10" max="10" width="7" customWidth="1"/>
  </cols>
  <sheetData>
    <row r="6" spans="3:15" ht="25.5" x14ac:dyDescent="0.35">
      <c r="C6" s="42" t="s">
        <v>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8" spans="3:15" ht="15" customHeight="1" x14ac:dyDescent="0.25">
      <c r="C8" s="44" t="s">
        <v>2</v>
      </c>
      <c r="D8" s="44"/>
      <c r="E8" s="45" t="s">
        <v>1</v>
      </c>
      <c r="F8" s="45"/>
      <c r="G8" s="45"/>
      <c r="H8" s="45"/>
      <c r="I8" s="2"/>
      <c r="J8" s="44" t="s">
        <v>3</v>
      </c>
      <c r="K8" s="44"/>
      <c r="L8" s="45" t="s">
        <v>1</v>
      </c>
      <c r="M8" s="45"/>
      <c r="N8" s="45"/>
      <c r="O8" s="45"/>
    </row>
    <row r="9" spans="3:15" x14ac:dyDescent="0.25">
      <c r="C9" s="44"/>
      <c r="D9" s="44"/>
      <c r="E9" s="3">
        <v>5.0000000000000001E-3</v>
      </c>
      <c r="F9" s="3">
        <v>0.01</v>
      </c>
      <c r="G9" s="3">
        <v>0.02</v>
      </c>
      <c r="H9" s="3">
        <v>2.5000000000000001E-2</v>
      </c>
      <c r="I9" s="2"/>
      <c r="J9" s="44"/>
      <c r="K9" s="44"/>
      <c r="L9" s="3">
        <v>5.0000000000000001E-3</v>
      </c>
      <c r="M9" s="3">
        <v>0.01</v>
      </c>
      <c r="N9" s="3">
        <v>0.02</v>
      </c>
      <c r="O9" s="3">
        <v>2.5000000000000001E-2</v>
      </c>
    </row>
    <row r="10" spans="3:15" ht="15" customHeight="1" x14ac:dyDescent="0.25">
      <c r="C10" s="43" t="s">
        <v>0</v>
      </c>
      <c r="D10" s="2">
        <v>3</v>
      </c>
      <c r="E10" s="4"/>
      <c r="F10" s="4"/>
      <c r="G10" s="4"/>
      <c r="H10" s="1"/>
      <c r="I10" s="2"/>
      <c r="J10" s="43" t="s">
        <v>0</v>
      </c>
      <c r="K10" s="2">
        <v>3</v>
      </c>
      <c r="L10" s="4"/>
      <c r="M10" s="4"/>
      <c r="N10" s="4"/>
      <c r="O10" s="1"/>
    </row>
    <row r="11" spans="3:15" x14ac:dyDescent="0.25">
      <c r="C11" s="43"/>
      <c r="D11" s="2">
        <v>6</v>
      </c>
      <c r="E11" s="4"/>
      <c r="F11" s="4"/>
      <c r="G11" s="4"/>
      <c r="H11" s="4"/>
      <c r="I11" s="2"/>
      <c r="J11" s="43"/>
      <c r="K11" s="2">
        <v>6</v>
      </c>
      <c r="L11" s="4"/>
      <c r="M11" s="4"/>
      <c r="N11" s="4"/>
      <c r="O11" s="4"/>
    </row>
    <row r="12" spans="3:15" x14ac:dyDescent="0.25">
      <c r="C12" s="43"/>
      <c r="D12" s="2">
        <v>10</v>
      </c>
      <c r="E12" s="4"/>
      <c r="F12" s="4"/>
      <c r="G12" s="4"/>
      <c r="H12" s="4"/>
      <c r="I12" s="2"/>
      <c r="J12" s="43"/>
      <c r="K12" s="2">
        <v>10</v>
      </c>
      <c r="L12" s="4"/>
      <c r="M12" s="4"/>
      <c r="N12" s="4"/>
      <c r="O12" s="4"/>
    </row>
    <row r="13" spans="3:15" x14ac:dyDescent="0.25">
      <c r="C13" s="43"/>
      <c r="D13" s="2">
        <v>20</v>
      </c>
      <c r="E13" s="1"/>
      <c r="F13" s="1"/>
      <c r="G13" s="1"/>
      <c r="H13" s="1"/>
      <c r="I13" s="2"/>
      <c r="J13" s="43"/>
      <c r="K13" s="2">
        <v>20</v>
      </c>
      <c r="L13" s="4"/>
      <c r="M13" s="4"/>
      <c r="N13" s="4"/>
      <c r="O13" s="4"/>
    </row>
    <row r="14" spans="3:15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3:15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3:15" x14ac:dyDescent="0.25">
      <c r="C16" s="44" t="s">
        <v>4</v>
      </c>
      <c r="D16" s="44"/>
      <c r="E16" s="45" t="s">
        <v>1</v>
      </c>
      <c r="F16" s="45"/>
      <c r="G16" s="45"/>
      <c r="H16" s="45"/>
      <c r="I16" s="2"/>
      <c r="J16" s="44" t="s">
        <v>5</v>
      </c>
      <c r="K16" s="44"/>
      <c r="L16" s="45" t="s">
        <v>1</v>
      </c>
      <c r="M16" s="45"/>
      <c r="N16" s="45"/>
      <c r="O16" s="45"/>
    </row>
    <row r="17" spans="3:15" x14ac:dyDescent="0.25">
      <c r="C17" s="44"/>
      <c r="D17" s="44"/>
      <c r="E17" s="3">
        <v>5.0000000000000001E-3</v>
      </c>
      <c r="F17" s="3">
        <v>0.01</v>
      </c>
      <c r="G17" s="3">
        <v>0.02</v>
      </c>
      <c r="H17" s="3">
        <v>2.5000000000000001E-2</v>
      </c>
      <c r="I17" s="2"/>
      <c r="J17" s="44"/>
      <c r="K17" s="44"/>
      <c r="L17" s="3">
        <v>5.0000000000000001E-3</v>
      </c>
      <c r="M17" s="3">
        <v>0.01</v>
      </c>
      <c r="N17" s="3">
        <v>0.02</v>
      </c>
      <c r="O17" s="3">
        <v>2.5000000000000001E-2</v>
      </c>
    </row>
    <row r="18" spans="3:15" ht="15" customHeight="1" x14ac:dyDescent="0.25">
      <c r="C18" s="43" t="s">
        <v>0</v>
      </c>
      <c r="D18" s="2">
        <v>3</v>
      </c>
      <c r="E18" s="5"/>
      <c r="F18" s="4"/>
      <c r="G18" s="4"/>
      <c r="H18" s="4"/>
      <c r="I18" s="2"/>
      <c r="J18" s="43" t="s">
        <v>0</v>
      </c>
      <c r="K18" s="2">
        <v>3</v>
      </c>
      <c r="L18" s="4"/>
      <c r="M18" s="4"/>
      <c r="N18" s="4"/>
      <c r="O18" s="4"/>
    </row>
    <row r="19" spans="3:15" x14ac:dyDescent="0.25">
      <c r="C19" s="43"/>
      <c r="D19" s="2">
        <v>6</v>
      </c>
      <c r="E19" s="5"/>
      <c r="F19" s="4"/>
      <c r="G19" s="4"/>
      <c r="H19" s="4"/>
      <c r="I19" s="2"/>
      <c r="J19" s="43"/>
      <c r="K19" s="2">
        <v>6</v>
      </c>
      <c r="L19" s="4"/>
      <c r="M19" s="4"/>
      <c r="N19" s="4"/>
      <c r="O19" s="4"/>
    </row>
    <row r="20" spans="3:15" x14ac:dyDescent="0.25">
      <c r="C20" s="43"/>
      <c r="D20" s="2">
        <v>10</v>
      </c>
      <c r="E20" s="5"/>
      <c r="F20" s="5"/>
      <c r="G20" s="4"/>
      <c r="H20" s="4"/>
      <c r="I20" s="2"/>
      <c r="J20" s="43"/>
      <c r="K20" s="2">
        <v>10</v>
      </c>
      <c r="L20" s="5"/>
      <c r="M20" s="5"/>
      <c r="N20" s="4"/>
      <c r="O20" s="4"/>
    </row>
    <row r="21" spans="3:15" x14ac:dyDescent="0.25">
      <c r="C21" s="43"/>
      <c r="D21" s="2">
        <v>20</v>
      </c>
      <c r="E21" s="5"/>
      <c r="F21" s="5"/>
      <c r="G21" s="5"/>
      <c r="H21" s="5"/>
      <c r="I21" s="2"/>
      <c r="J21" s="43"/>
      <c r="K21" s="2">
        <v>20</v>
      </c>
      <c r="L21" s="5"/>
      <c r="M21" s="5"/>
      <c r="N21" s="5"/>
      <c r="O21" s="5"/>
    </row>
  </sheetData>
  <mergeCells count="13">
    <mergeCell ref="C6:O6"/>
    <mergeCell ref="J10:J13"/>
    <mergeCell ref="C16:D17"/>
    <mergeCell ref="E16:H16"/>
    <mergeCell ref="C18:C21"/>
    <mergeCell ref="J16:K17"/>
    <mergeCell ref="L16:O16"/>
    <mergeCell ref="J18:J21"/>
    <mergeCell ref="E8:H8"/>
    <mergeCell ref="C10:C13"/>
    <mergeCell ref="C8:D9"/>
    <mergeCell ref="J8:K9"/>
    <mergeCell ref="L8:O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59D8-D1C8-4AFB-9857-DFE193619332}">
  <dimension ref="A1:AN102"/>
  <sheetViews>
    <sheetView topLeftCell="H1" zoomScale="79" zoomScaleNormal="115" workbookViewId="0">
      <selection activeCell="M31" sqref="M31"/>
    </sheetView>
  </sheetViews>
  <sheetFormatPr defaultColWidth="9.140625" defaultRowHeight="14.25" x14ac:dyDescent="0.2"/>
  <cols>
    <col min="1" max="1" width="22.85546875" style="2" customWidth="1"/>
    <col min="2" max="7" width="9.140625" style="2"/>
    <col min="8" max="8" width="15.42578125" style="2" customWidth="1"/>
    <col min="9" max="9" width="14.28515625" style="2" bestFit="1" customWidth="1"/>
    <col min="10" max="10" width="14" style="2" customWidth="1"/>
    <col min="11" max="11" width="21.140625" style="2" customWidth="1"/>
    <col min="12" max="12" width="23.85546875" style="2" customWidth="1"/>
    <col min="13" max="13" width="19.42578125" style="2" customWidth="1"/>
    <col min="14" max="14" width="17.85546875" style="2" customWidth="1"/>
    <col min="15" max="15" width="8.28515625" style="2" customWidth="1"/>
    <col min="16" max="16" width="8.5703125" style="2" customWidth="1"/>
    <col min="17" max="17" width="30" style="2" customWidth="1"/>
    <col min="18" max="18" width="10.42578125" style="2" customWidth="1"/>
    <col min="19" max="20" width="7.5703125" style="2" bestFit="1" customWidth="1"/>
    <col min="21" max="21" width="16.28515625" style="2" bestFit="1" customWidth="1"/>
    <col min="22" max="22" width="10.7109375" style="2" customWidth="1"/>
    <col min="23" max="23" width="9.42578125" style="2" customWidth="1"/>
    <col min="24" max="24" width="10.85546875" style="2" customWidth="1"/>
    <col min="25" max="25" width="18.85546875" style="2" bestFit="1" customWidth="1"/>
    <col min="26" max="28" width="9.140625" style="2"/>
    <col min="29" max="29" width="22.42578125" style="2" bestFit="1" customWidth="1"/>
    <col min="30" max="31" width="9.140625" style="2"/>
    <col min="32" max="32" width="22.42578125" style="2" bestFit="1" customWidth="1"/>
    <col min="33" max="33" width="9.140625" style="2"/>
    <col min="34" max="34" width="10.28515625" style="2" bestFit="1" customWidth="1"/>
    <col min="35" max="16384" width="9.140625" style="2"/>
  </cols>
  <sheetData>
    <row r="1" spans="1:40" x14ac:dyDescent="0.2">
      <c r="A1" s="44" t="s">
        <v>2</v>
      </c>
      <c r="B1" s="44"/>
      <c r="C1" s="45" t="s">
        <v>1</v>
      </c>
      <c r="D1" s="45"/>
      <c r="E1" s="45"/>
      <c r="F1" s="45"/>
    </row>
    <row r="2" spans="1:40" x14ac:dyDescent="0.2">
      <c r="A2" s="44"/>
      <c r="B2" s="44"/>
      <c r="C2" s="3">
        <v>5.0000000000000001E-3</v>
      </c>
      <c r="D2" s="3">
        <v>0.01</v>
      </c>
      <c r="E2" s="3">
        <v>0.02</v>
      </c>
      <c r="F2" s="3">
        <v>2.5000000000000001E-2</v>
      </c>
    </row>
    <row r="3" spans="1:40" ht="15" x14ac:dyDescent="0.25">
      <c r="A3" s="43" t="s">
        <v>0</v>
      </c>
      <c r="B3" s="2">
        <v>3</v>
      </c>
      <c r="C3" s="4"/>
      <c r="D3" s="4"/>
      <c r="E3" s="4"/>
      <c r="F3" s="1"/>
    </row>
    <row r="4" spans="1:40" x14ac:dyDescent="0.2">
      <c r="A4" s="43"/>
      <c r="B4" s="2">
        <v>6</v>
      </c>
      <c r="C4" s="4"/>
      <c r="D4" s="4"/>
      <c r="E4" s="4"/>
      <c r="F4" s="4"/>
    </row>
    <row r="5" spans="1:40" ht="15" x14ac:dyDescent="0.25">
      <c r="A5" s="43"/>
      <c r="B5" s="2">
        <v>10</v>
      </c>
      <c r="C5" s="16"/>
      <c r="D5" s="16"/>
      <c r="E5" s="4"/>
      <c r="F5" s="16"/>
    </row>
    <row r="6" spans="1:40" ht="15" x14ac:dyDescent="0.25">
      <c r="A6" s="43"/>
      <c r="B6" s="2">
        <v>20</v>
      </c>
      <c r="C6" s="1"/>
      <c r="D6" s="1"/>
      <c r="E6" s="1"/>
      <c r="F6" s="1"/>
    </row>
    <row r="8" spans="1:40" x14ac:dyDescent="0.2">
      <c r="K8" s="2" t="s">
        <v>49</v>
      </c>
      <c r="L8" s="2" t="s">
        <v>48</v>
      </c>
      <c r="M8" s="35" t="s">
        <v>90</v>
      </c>
    </row>
    <row r="9" spans="1:40" ht="15.75" customHeight="1" x14ac:dyDescent="0.2">
      <c r="A9" s="46" t="s">
        <v>13</v>
      </c>
      <c r="B9" s="46"/>
      <c r="C9" s="46"/>
      <c r="H9" s="10" t="s">
        <v>7</v>
      </c>
      <c r="I9" s="10" t="s">
        <v>8</v>
      </c>
      <c r="J9" s="9" t="s">
        <v>30</v>
      </c>
      <c r="K9" s="9" t="s">
        <v>37</v>
      </c>
      <c r="L9" s="9" t="s">
        <v>47</v>
      </c>
      <c r="M9" s="9" t="s">
        <v>89</v>
      </c>
      <c r="N9" s="9" t="s">
        <v>91</v>
      </c>
      <c r="O9" s="47" t="s">
        <v>9</v>
      </c>
      <c r="P9" s="47"/>
      <c r="Q9" s="11" t="s">
        <v>12</v>
      </c>
      <c r="R9" s="15" t="s">
        <v>25</v>
      </c>
      <c r="S9" s="47" t="s">
        <v>10</v>
      </c>
      <c r="T9" s="47"/>
      <c r="U9" s="11" t="s">
        <v>11</v>
      </c>
      <c r="V9" s="15" t="s">
        <v>25</v>
      </c>
      <c r="W9" s="13" t="s">
        <v>28</v>
      </c>
      <c r="X9" s="18" t="s">
        <v>54</v>
      </c>
      <c r="Y9" s="19" t="s">
        <v>33</v>
      </c>
      <c r="Z9" s="19" t="s">
        <v>35</v>
      </c>
      <c r="AA9" s="19" t="s">
        <v>34</v>
      </c>
      <c r="AB9" s="19" t="s">
        <v>36</v>
      </c>
      <c r="AD9" s="2" t="s">
        <v>71</v>
      </c>
      <c r="AF9" s="2" t="s">
        <v>81</v>
      </c>
      <c r="AG9" s="2" t="s">
        <v>111</v>
      </c>
      <c r="AL9" s="17"/>
      <c r="AM9" s="17"/>
      <c r="AN9" s="22"/>
    </row>
    <row r="10" spans="1:40" ht="15" x14ac:dyDescent="0.25">
      <c r="A10" s="2" t="s">
        <v>14</v>
      </c>
      <c r="B10" s="2">
        <v>30</v>
      </c>
      <c r="C10" s="2" t="s">
        <v>23</v>
      </c>
      <c r="G10" s="16"/>
      <c r="H10" s="7">
        <v>2</v>
      </c>
      <c r="I10" s="7">
        <v>3</v>
      </c>
      <c r="J10" s="12">
        <v>0.02</v>
      </c>
      <c r="K10" s="17">
        <v>1.38</v>
      </c>
      <c r="L10" s="17">
        <v>1.39</v>
      </c>
      <c r="M10" s="17">
        <v>0.21</v>
      </c>
      <c r="N10" s="6">
        <f>I10/K10 * SQRT(3)</f>
        <v>3.7653278425410379</v>
      </c>
      <c r="O10" s="21">
        <v>450</v>
      </c>
      <c r="P10" s="21">
        <f>O10</f>
        <v>450</v>
      </c>
      <c r="Q10" s="2" t="s">
        <v>31</v>
      </c>
      <c r="R10" s="12">
        <v>2.4E-2</v>
      </c>
      <c r="S10" s="34">
        <v>300</v>
      </c>
      <c r="T10" s="21">
        <v>400</v>
      </c>
      <c r="U10" s="2" t="s">
        <v>24</v>
      </c>
      <c r="V10" s="12">
        <v>2.1000000000000001E-2</v>
      </c>
      <c r="W10" s="14">
        <v>1.6000000000000001E-3</v>
      </c>
      <c r="X10" s="17">
        <v>0.186</v>
      </c>
      <c r="Y10" s="20">
        <f>(O10/1000)^4/12</f>
        <v>3.4171875000000005E-3</v>
      </c>
      <c r="Z10" s="17">
        <f>(O10/1000)^2</f>
        <v>0.20250000000000001</v>
      </c>
      <c r="AA10" s="20">
        <f>(S10/1000)*(T10/1000)^3/8</f>
        <v>2.4000000000000007E-3</v>
      </c>
      <c r="AB10" s="17">
        <f>S10*T10/1000^2</f>
        <v>0.12</v>
      </c>
      <c r="AD10" s="22">
        <f>W10*I10</f>
        <v>4.8000000000000004E-3</v>
      </c>
      <c r="AF10" s="41">
        <v>4.1000000000000003E-3</v>
      </c>
      <c r="AG10" s="22">
        <v>4.2999999999999997E-2</v>
      </c>
      <c r="AL10" s="17"/>
      <c r="AM10" s="17"/>
      <c r="AN10" s="22"/>
    </row>
    <row r="11" spans="1:40" ht="15" x14ac:dyDescent="0.25">
      <c r="A11" s="2" t="s">
        <v>15</v>
      </c>
      <c r="B11" s="2">
        <v>30</v>
      </c>
      <c r="C11" s="2" t="s">
        <v>22</v>
      </c>
      <c r="G11" s="16"/>
      <c r="H11" s="7">
        <v>3</v>
      </c>
      <c r="I11" s="7">
        <v>3</v>
      </c>
      <c r="J11" s="12">
        <v>1.4999999999999999E-2</v>
      </c>
      <c r="K11" s="17">
        <v>1.04</v>
      </c>
      <c r="L11" s="17">
        <v>1.06</v>
      </c>
      <c r="M11" s="17">
        <v>0.28000000000000003</v>
      </c>
      <c r="N11" s="6">
        <f>I11/K11 * SQRT(3)</f>
        <v>4.9963004064486842</v>
      </c>
      <c r="O11" s="21">
        <v>500</v>
      </c>
      <c r="P11" s="21">
        <v>500</v>
      </c>
      <c r="Q11" s="2" t="s">
        <v>31</v>
      </c>
      <c r="R11" s="12">
        <v>0.02</v>
      </c>
      <c r="S11" s="34">
        <v>300</v>
      </c>
      <c r="T11" s="21">
        <v>500</v>
      </c>
      <c r="U11" s="2" t="s">
        <v>24</v>
      </c>
      <c r="V11" s="12">
        <v>1.7000000000000001E-2</v>
      </c>
      <c r="W11" s="14">
        <v>1.9E-3</v>
      </c>
      <c r="X11" s="17">
        <v>0.16</v>
      </c>
      <c r="Y11" s="20">
        <f>(O11/1000)^4/12</f>
        <v>5.208333333333333E-3</v>
      </c>
      <c r="Z11" s="17">
        <f>(O11/1000)^2</f>
        <v>0.25</v>
      </c>
      <c r="AA11" s="20">
        <f>(S11/1000)*(T11/1000)^3/8</f>
        <v>4.6874999999999998E-3</v>
      </c>
      <c r="AB11" s="17">
        <f>S11*T11/1000^2</f>
        <v>0.15</v>
      </c>
      <c r="AD11" s="22">
        <f>W11*I11</f>
        <v>5.7000000000000002E-3</v>
      </c>
      <c r="AF11" s="41">
        <v>4.1999999999999997E-3</v>
      </c>
      <c r="AG11" s="22">
        <v>4.7E-2</v>
      </c>
      <c r="AL11" s="17"/>
      <c r="AM11" s="17"/>
      <c r="AN11" s="22"/>
    </row>
    <row r="12" spans="1:40" ht="15" x14ac:dyDescent="0.25">
      <c r="A12" s="2" t="s">
        <v>17</v>
      </c>
      <c r="B12" s="2">
        <v>500</v>
      </c>
      <c r="C12" s="2" t="s">
        <v>23</v>
      </c>
      <c r="G12" s="16"/>
      <c r="H12" s="7">
        <v>4</v>
      </c>
      <c r="I12" s="7">
        <v>3</v>
      </c>
      <c r="J12" s="12">
        <v>0.01</v>
      </c>
      <c r="K12" s="17">
        <v>0.78</v>
      </c>
      <c r="L12" s="17">
        <v>0.79</v>
      </c>
      <c r="M12" s="17">
        <v>0.37</v>
      </c>
      <c r="N12" s="6">
        <f>I12/K12 * SQRT(3)</f>
        <v>6.661733875264912</v>
      </c>
      <c r="O12" s="21">
        <v>600</v>
      </c>
      <c r="P12" s="21">
        <f>O12</f>
        <v>600</v>
      </c>
      <c r="Q12" s="2" t="s">
        <v>31</v>
      </c>
      <c r="R12" s="12">
        <v>1.4E-2</v>
      </c>
      <c r="S12" s="34">
        <v>350</v>
      </c>
      <c r="T12" s="21">
        <v>550</v>
      </c>
      <c r="U12" s="2" t="s">
        <v>24</v>
      </c>
      <c r="V12" s="12">
        <v>1.2999999999999999E-2</v>
      </c>
      <c r="W12" s="14">
        <v>2.8E-3</v>
      </c>
      <c r="X12" s="17">
        <v>0.12</v>
      </c>
      <c r="Y12" s="20">
        <f>(O12/1000)^4/12</f>
        <v>1.0799999999999999E-2</v>
      </c>
      <c r="Z12" s="17">
        <f>(O12/1000)^2</f>
        <v>0.36</v>
      </c>
      <c r="AA12" s="20">
        <f>(S12/1000)*(T12/1000)^3/8</f>
        <v>7.2789062500000015E-3</v>
      </c>
      <c r="AB12" s="17">
        <f>S12*T12/1000^2</f>
        <v>0.1925</v>
      </c>
      <c r="AD12" s="22">
        <f>W12*I12</f>
        <v>8.3999999999999995E-3</v>
      </c>
      <c r="AF12" s="41">
        <v>4.0000000000000001E-3</v>
      </c>
      <c r="AG12" s="22">
        <v>5.3999999999999999E-2</v>
      </c>
      <c r="AL12" s="17"/>
      <c r="AM12" s="17"/>
      <c r="AN12" s="22"/>
    </row>
    <row r="13" spans="1:40" ht="15" x14ac:dyDescent="0.25">
      <c r="A13" s="2" t="s">
        <v>16</v>
      </c>
      <c r="B13" s="2">
        <v>200</v>
      </c>
      <c r="C13" s="2" t="s">
        <v>22</v>
      </c>
      <c r="G13" s="16"/>
      <c r="H13" s="7">
        <v>5</v>
      </c>
      <c r="I13" s="7">
        <v>3</v>
      </c>
      <c r="J13" s="12">
        <v>5.0000000000000001E-3</v>
      </c>
      <c r="K13" s="17">
        <v>0.48</v>
      </c>
      <c r="L13" s="17">
        <v>0.49</v>
      </c>
      <c r="M13" s="17">
        <v>0.6</v>
      </c>
      <c r="N13" s="6">
        <f>I13/K13 * SQRT(3)</f>
        <v>10.825317547305483</v>
      </c>
      <c r="O13" s="21">
        <v>750</v>
      </c>
      <c r="P13" s="21">
        <f>O13</f>
        <v>750</v>
      </c>
      <c r="Q13" s="2" t="s">
        <v>32</v>
      </c>
      <c r="R13" s="12">
        <v>1.0999999999999999E-2</v>
      </c>
      <c r="S13" s="34">
        <v>400</v>
      </c>
      <c r="T13" s="21">
        <v>750</v>
      </c>
      <c r="U13" s="2" t="s">
        <v>29</v>
      </c>
      <c r="V13" s="12">
        <v>1.4E-2</v>
      </c>
      <c r="W13" s="14">
        <v>4.3E-3</v>
      </c>
      <c r="X13" s="17">
        <v>8.5000000000000006E-2</v>
      </c>
      <c r="Y13" s="20">
        <f>(O13/1000)^4/12</f>
        <v>2.63671875E-2</v>
      </c>
      <c r="Z13" s="17">
        <f>(O13/1000)^2</f>
        <v>0.5625</v>
      </c>
      <c r="AA13" s="20">
        <f>(S13/1000)*(T13/1000)^3/8</f>
        <v>2.1093750000000001E-2</v>
      </c>
      <c r="AB13" s="17">
        <f>S13*T13/1000^2</f>
        <v>0.3</v>
      </c>
      <c r="AD13" s="22">
        <f>W13*I13</f>
        <v>1.29E-2</v>
      </c>
      <c r="AF13" s="41">
        <v>4.5999999999999999E-3</v>
      </c>
      <c r="AG13" s="22">
        <v>4.3999999999999997E-2</v>
      </c>
      <c r="AL13" s="17"/>
      <c r="AM13" s="17"/>
      <c r="AN13" s="22"/>
    </row>
    <row r="14" spans="1:40" ht="15" x14ac:dyDescent="0.25">
      <c r="A14" s="2" t="s">
        <v>18</v>
      </c>
      <c r="B14" s="2">
        <v>4</v>
      </c>
      <c r="G14"/>
      <c r="H14" s="10" t="s">
        <v>7</v>
      </c>
      <c r="I14" s="10" t="s">
        <v>8</v>
      </c>
      <c r="J14" s="9" t="s">
        <v>30</v>
      </c>
      <c r="K14" s="9" t="s">
        <v>37</v>
      </c>
      <c r="L14" s="9"/>
      <c r="M14" s="9" t="s">
        <v>50</v>
      </c>
      <c r="N14" s="9" t="s">
        <v>91</v>
      </c>
      <c r="O14" s="48" t="s">
        <v>9</v>
      </c>
      <c r="P14" s="48"/>
      <c r="Q14" s="11" t="s">
        <v>12</v>
      </c>
      <c r="R14" s="15" t="s">
        <v>25</v>
      </c>
      <c r="S14" s="48" t="s">
        <v>10</v>
      </c>
      <c r="T14" s="48"/>
      <c r="U14" s="11" t="s">
        <v>11</v>
      </c>
      <c r="V14" s="15" t="s">
        <v>25</v>
      </c>
      <c r="W14" s="13" t="s">
        <v>28</v>
      </c>
      <c r="X14" s="18" t="s">
        <v>54</v>
      </c>
      <c r="Y14" s="19" t="s">
        <v>33</v>
      </c>
      <c r="Z14" s="19" t="s">
        <v>35</v>
      </c>
      <c r="AA14" s="19" t="s">
        <v>34</v>
      </c>
      <c r="AB14" s="19" t="s">
        <v>36</v>
      </c>
      <c r="AD14" s="22"/>
      <c r="AF14" s="41"/>
      <c r="AG14" s="22"/>
      <c r="AL14" s="17"/>
      <c r="AM14" s="17"/>
      <c r="AN14" s="22"/>
    </row>
    <row r="15" spans="1:40" ht="15" x14ac:dyDescent="0.25">
      <c r="A15" s="2" t="s">
        <v>19</v>
      </c>
      <c r="B15" s="2">
        <v>0.7</v>
      </c>
      <c r="G15" s="16"/>
      <c r="H15" s="7">
        <v>6</v>
      </c>
      <c r="I15" s="7">
        <v>6</v>
      </c>
      <c r="J15" s="12">
        <v>2.5000000000000001E-2</v>
      </c>
      <c r="K15" s="17">
        <v>2.2999999999999998</v>
      </c>
      <c r="L15" s="17">
        <v>2.33</v>
      </c>
      <c r="M15" s="17">
        <v>0.1</v>
      </c>
      <c r="N15" s="6">
        <f>I15/K15 * SQRT(3)</f>
        <v>4.518393411049245</v>
      </c>
      <c r="O15" s="21">
        <v>550</v>
      </c>
      <c r="P15" s="21">
        <f>O15</f>
        <v>550</v>
      </c>
      <c r="Q15" s="2" t="s">
        <v>31</v>
      </c>
      <c r="R15" s="12">
        <v>1.6E-2</v>
      </c>
      <c r="S15" s="34">
        <v>300</v>
      </c>
      <c r="T15" s="21">
        <v>400</v>
      </c>
      <c r="U15" s="2" t="s">
        <v>24</v>
      </c>
      <c r="V15" s="12">
        <v>2.1000000000000001E-2</v>
      </c>
      <c r="W15" s="14">
        <v>1.1999999999999999E-3</v>
      </c>
      <c r="X15" s="17">
        <v>0.24</v>
      </c>
      <c r="Y15" s="20">
        <f>(O15/1000)^4/12</f>
        <v>7.6255208333333357E-3</v>
      </c>
      <c r="Z15" s="17">
        <f>(O15/1000)^2</f>
        <v>0.30250000000000005</v>
      </c>
      <c r="AA15" s="20">
        <f>(S15/1000)*(T15/1000)^3/8</f>
        <v>2.4000000000000007E-3</v>
      </c>
      <c r="AB15" s="17">
        <f>S15*T15/1000^2</f>
        <v>0.12</v>
      </c>
      <c r="AD15" s="22">
        <f>W15*I15</f>
        <v>7.1999999999999998E-3</v>
      </c>
      <c r="AF15" s="41">
        <v>4.3E-3</v>
      </c>
      <c r="AG15" s="22">
        <v>4.3999999999999997E-2</v>
      </c>
      <c r="AL15" s="17"/>
      <c r="AM15" s="17"/>
      <c r="AN15" s="22"/>
    </row>
    <row r="16" spans="1:40" ht="15" x14ac:dyDescent="0.25">
      <c r="A16" s="2" t="s">
        <v>20</v>
      </c>
      <c r="B16" s="2">
        <v>6</v>
      </c>
      <c r="C16" s="2" t="s">
        <v>21</v>
      </c>
      <c r="G16" s="16"/>
      <c r="H16" s="7">
        <v>7</v>
      </c>
      <c r="I16" s="7">
        <v>6</v>
      </c>
      <c r="J16" s="12">
        <v>0.02</v>
      </c>
      <c r="K16" s="17">
        <v>2.02</v>
      </c>
      <c r="L16" s="17">
        <v>2.06</v>
      </c>
      <c r="M16" s="17">
        <v>0.12</v>
      </c>
      <c r="N16" s="6">
        <f>I16/K16 * SQRT(3)</f>
        <v>5.1447053690164672</v>
      </c>
      <c r="O16" s="21">
        <v>550</v>
      </c>
      <c r="P16" s="21">
        <f>O16</f>
        <v>550</v>
      </c>
      <c r="Q16" s="2" t="s">
        <v>32</v>
      </c>
      <c r="R16" s="12">
        <v>1.6E-2</v>
      </c>
      <c r="S16" s="34">
        <v>300</v>
      </c>
      <c r="T16" s="21">
        <v>450</v>
      </c>
      <c r="U16" s="2" t="s">
        <v>24</v>
      </c>
      <c r="V16" s="12">
        <v>1.9E-2</v>
      </c>
      <c r="W16" s="14">
        <v>1.1999999999999999E-3</v>
      </c>
      <c r="X16" s="17">
        <v>0.24</v>
      </c>
      <c r="Y16" s="20">
        <f>(O16/1000)^4/12</f>
        <v>7.6255208333333357E-3</v>
      </c>
      <c r="Z16" s="17">
        <f>(O16/1000)^2</f>
        <v>0.30250000000000005</v>
      </c>
      <c r="AA16" s="20">
        <f>(S16/1000)*(T16/1000)^3/8</f>
        <v>3.4171875000000005E-3</v>
      </c>
      <c r="AB16" s="17">
        <f>S16*T16/1000^2</f>
        <v>0.13500000000000001</v>
      </c>
      <c r="AD16" s="22">
        <f>W16*I16</f>
        <v>7.1999999999999998E-3</v>
      </c>
      <c r="AF16" s="41">
        <v>4.3E-3</v>
      </c>
      <c r="AG16" s="22">
        <v>4.3999999999999997E-2</v>
      </c>
      <c r="AL16" s="17"/>
      <c r="AM16" s="17"/>
      <c r="AN16" s="22"/>
    </row>
    <row r="17" spans="1:40" ht="15" x14ac:dyDescent="0.25">
      <c r="A17" s="2" t="s">
        <v>80</v>
      </c>
      <c r="B17" s="2">
        <v>4.5</v>
      </c>
      <c r="C17" s="2" t="s">
        <v>21</v>
      </c>
      <c r="G17" s="16"/>
      <c r="H17" s="7">
        <v>8</v>
      </c>
      <c r="I17" s="7">
        <v>6</v>
      </c>
      <c r="J17" s="12">
        <v>0.01</v>
      </c>
      <c r="K17" s="17">
        <v>1.08</v>
      </c>
      <c r="L17" s="17">
        <v>1.1100000000000001</v>
      </c>
      <c r="M17" s="17">
        <v>0.26</v>
      </c>
      <c r="N17" s="6">
        <f>I17/K17 * SQRT(3)</f>
        <v>9.6225044864937619</v>
      </c>
      <c r="O17" s="21">
        <v>700</v>
      </c>
      <c r="P17" s="21">
        <f>O17</f>
        <v>700</v>
      </c>
      <c r="Q17" s="2" t="s">
        <v>32</v>
      </c>
      <c r="R17" s="12">
        <v>1.2999999999999999E-2</v>
      </c>
      <c r="S17" s="34">
        <v>400</v>
      </c>
      <c r="T17" s="21">
        <v>650</v>
      </c>
      <c r="U17" s="2" t="s">
        <v>38</v>
      </c>
      <c r="V17" s="12">
        <v>1.6E-2</v>
      </c>
      <c r="W17" s="14">
        <v>1.9E-3</v>
      </c>
      <c r="X17" s="2">
        <v>0.15</v>
      </c>
      <c r="Y17" s="20">
        <f>(O17/1000)^4/12</f>
        <v>2.0008333333333326E-2</v>
      </c>
      <c r="Z17" s="17">
        <f>(O17/1000)^2</f>
        <v>0.48999999999999994</v>
      </c>
      <c r="AA17" s="20">
        <f>(S17/1000)*(T17/1000)^3/8</f>
        <v>1.3731250000000004E-2</v>
      </c>
      <c r="AB17" s="17">
        <f>S17*T17/1000^2</f>
        <v>0.26</v>
      </c>
      <c r="AD17" s="22">
        <f>W17*I17</f>
        <v>1.14E-2</v>
      </c>
      <c r="AF17" s="41">
        <v>5.1999999999999998E-3</v>
      </c>
      <c r="AG17" s="22">
        <v>5.7000000000000002E-2</v>
      </c>
      <c r="AL17" s="17"/>
      <c r="AM17" s="17"/>
      <c r="AN17" s="22"/>
    </row>
    <row r="18" spans="1:40" ht="15" x14ac:dyDescent="0.25">
      <c r="A18" s="2" t="s">
        <v>77</v>
      </c>
      <c r="B18" s="2">
        <v>3.6</v>
      </c>
      <c r="C18" s="2" t="s">
        <v>21</v>
      </c>
      <c r="G18" s="16"/>
      <c r="H18" s="7">
        <v>9</v>
      </c>
      <c r="I18" s="7">
        <v>6</v>
      </c>
      <c r="J18" s="12">
        <v>5.0000000000000001E-3</v>
      </c>
      <c r="K18" s="17">
        <v>0.62</v>
      </c>
      <c r="L18" s="17">
        <v>0.63</v>
      </c>
      <c r="M18" s="17">
        <v>0.6</v>
      </c>
      <c r="N18" s="6">
        <f>I18/K18 * SQRT(3)</f>
        <v>16.761782008731071</v>
      </c>
      <c r="O18" s="21">
        <v>1000</v>
      </c>
      <c r="P18" s="21">
        <f>O18</f>
        <v>1000</v>
      </c>
      <c r="Q18" s="2" t="s">
        <v>53</v>
      </c>
      <c r="R18" s="12">
        <v>1.2E-2</v>
      </c>
      <c r="S18" s="34">
        <v>400</v>
      </c>
      <c r="T18" s="21">
        <v>900</v>
      </c>
      <c r="U18" s="2" t="s">
        <v>39</v>
      </c>
      <c r="V18" s="12">
        <v>1.4E-2</v>
      </c>
      <c r="W18" s="14">
        <v>3.8999999999999998E-3</v>
      </c>
      <c r="X18" s="2">
        <v>0.12</v>
      </c>
      <c r="Y18" s="29">
        <f>(O18/1000)^4/12</f>
        <v>8.3333333333333329E-2</v>
      </c>
      <c r="Z18" s="17">
        <f>(O18/1000)^2</f>
        <v>1</v>
      </c>
      <c r="AA18" s="29">
        <f>(S18/1000)*(T18/1000)^3/8</f>
        <v>3.6450000000000003E-2</v>
      </c>
      <c r="AB18" s="17">
        <f>S18*T18/1000^2</f>
        <v>0.36</v>
      </c>
      <c r="AD18" s="22">
        <f>W18*I18</f>
        <v>2.3399999999999997E-2</v>
      </c>
      <c r="AF18" s="41">
        <v>7.7000000000000002E-3</v>
      </c>
      <c r="AG18" s="22">
        <v>0.04</v>
      </c>
      <c r="AL18" s="17"/>
      <c r="AM18" s="17"/>
      <c r="AN18" s="22"/>
    </row>
    <row r="19" spans="1:40" ht="15" x14ac:dyDescent="0.25">
      <c r="A19" s="2" t="s">
        <v>78</v>
      </c>
      <c r="B19" s="2">
        <v>8</v>
      </c>
      <c r="C19" s="2" t="s">
        <v>26</v>
      </c>
      <c r="G19"/>
      <c r="H19" s="10" t="s">
        <v>7</v>
      </c>
      <c r="I19" s="10" t="s">
        <v>8</v>
      </c>
      <c r="J19" s="9" t="s">
        <v>30</v>
      </c>
      <c r="K19" s="9" t="s">
        <v>37</v>
      </c>
      <c r="L19" s="9"/>
      <c r="M19" s="9" t="s">
        <v>50</v>
      </c>
      <c r="N19" s="9" t="s">
        <v>91</v>
      </c>
      <c r="O19" s="48" t="s">
        <v>9</v>
      </c>
      <c r="P19" s="48"/>
      <c r="Q19" s="11" t="s">
        <v>12</v>
      </c>
      <c r="R19" s="15" t="s">
        <v>25</v>
      </c>
      <c r="S19" s="48" t="s">
        <v>10</v>
      </c>
      <c r="T19" s="48"/>
      <c r="U19" s="11" t="s">
        <v>11</v>
      </c>
      <c r="V19" s="15" t="s">
        <v>25</v>
      </c>
      <c r="W19" s="13" t="s">
        <v>28</v>
      </c>
      <c r="X19" s="18" t="s">
        <v>54</v>
      </c>
      <c r="Y19" s="19" t="s">
        <v>33</v>
      </c>
      <c r="Z19" s="19" t="s">
        <v>35</v>
      </c>
      <c r="AA19" s="19" t="s">
        <v>34</v>
      </c>
      <c r="AB19" s="19" t="s">
        <v>36</v>
      </c>
      <c r="AD19" s="22"/>
      <c r="AF19" s="41"/>
      <c r="AG19" s="22"/>
      <c r="AL19" s="17"/>
      <c r="AM19" s="17"/>
      <c r="AN19" s="22"/>
    </row>
    <row r="20" spans="1:40" ht="15" x14ac:dyDescent="0.25">
      <c r="A20" s="2" t="s">
        <v>79</v>
      </c>
      <c r="B20" s="2">
        <v>0.4</v>
      </c>
      <c r="C20" s="2" t="s">
        <v>27</v>
      </c>
      <c r="G20" s="16"/>
      <c r="H20" s="7">
        <v>10</v>
      </c>
      <c r="I20" s="7">
        <v>10</v>
      </c>
      <c r="J20" s="12">
        <v>2.5000000000000001E-2</v>
      </c>
      <c r="K20" s="17">
        <v>3.2</v>
      </c>
      <c r="L20" s="17">
        <v>3.27</v>
      </c>
      <c r="M20" s="17">
        <v>0.05</v>
      </c>
      <c r="N20" s="6">
        <f>I20/K20 * SQRT(3)</f>
        <v>5.4126587736527414</v>
      </c>
      <c r="O20" s="21">
        <v>600</v>
      </c>
      <c r="P20" s="21">
        <v>600</v>
      </c>
      <c r="Q20" s="2" t="s">
        <v>32</v>
      </c>
      <c r="R20" s="12">
        <v>1.7999999999999999E-2</v>
      </c>
      <c r="S20" s="34">
        <v>300</v>
      </c>
      <c r="T20" s="21">
        <v>450</v>
      </c>
      <c r="U20" s="2" t="s">
        <v>24</v>
      </c>
      <c r="V20" s="12">
        <v>1.9E-2</v>
      </c>
      <c r="W20" s="14">
        <v>8.0000000000000004E-4</v>
      </c>
      <c r="X20" s="2">
        <v>0.33</v>
      </c>
      <c r="Y20" s="20">
        <f t="shared" ref="Y20:Y23" si="0">(O20/1000)^4/12</f>
        <v>1.0799999999999999E-2</v>
      </c>
      <c r="Z20" s="17">
        <f t="shared" ref="Z20:Z23" si="1">(O20/1000)^2</f>
        <v>0.36</v>
      </c>
      <c r="AA20" s="20">
        <f t="shared" ref="AA20:AA22" si="2">(S20/1000)*(T20/1000)^3/8</f>
        <v>3.4171875000000005E-3</v>
      </c>
      <c r="AB20" s="17">
        <f t="shared" ref="AB20:AB23" si="3">S20*T20/1000^2</f>
        <v>0.13500000000000001</v>
      </c>
      <c r="AD20" s="22">
        <f>W20*I20</f>
        <v>8.0000000000000002E-3</v>
      </c>
      <c r="AF20" s="41">
        <v>4.7999999999999996E-3</v>
      </c>
      <c r="AG20" s="22">
        <v>4.9000000000000002E-2</v>
      </c>
      <c r="AL20" s="17"/>
      <c r="AM20" s="17"/>
      <c r="AN20" s="22"/>
    </row>
    <row r="21" spans="1:40" ht="15" x14ac:dyDescent="0.25">
      <c r="G21" s="16"/>
      <c r="H21" s="7">
        <v>11</v>
      </c>
      <c r="I21" s="7">
        <v>10</v>
      </c>
      <c r="J21" s="12">
        <v>0.02</v>
      </c>
      <c r="K21" s="17">
        <v>2.44</v>
      </c>
      <c r="L21" s="17">
        <v>2.52</v>
      </c>
      <c r="M21" s="17">
        <v>7.0000000000000007E-2</v>
      </c>
      <c r="N21" s="6">
        <f>I21/K21 * SQRT(3)</f>
        <v>7.0985688834790039</v>
      </c>
      <c r="O21" s="21">
        <v>650</v>
      </c>
      <c r="P21" s="21">
        <v>650</v>
      </c>
      <c r="Q21" s="2" t="s">
        <v>32</v>
      </c>
      <c r="R21" s="12">
        <v>1.4999999999999999E-2</v>
      </c>
      <c r="S21" s="34">
        <v>300</v>
      </c>
      <c r="T21" s="21">
        <v>550</v>
      </c>
      <c r="U21" s="2" t="s">
        <v>24</v>
      </c>
      <c r="V21" s="12">
        <v>1.4999999999999999E-2</v>
      </c>
      <c r="W21" s="14">
        <v>1E-3</v>
      </c>
      <c r="X21" s="2">
        <v>0.28000000000000003</v>
      </c>
      <c r="Y21" s="20">
        <f>(O21/1000)^4/12</f>
        <v>1.4875520833333336E-2</v>
      </c>
      <c r="Z21" s="17">
        <f t="shared" si="1"/>
        <v>0.42250000000000004</v>
      </c>
      <c r="AA21" s="20">
        <f t="shared" si="2"/>
        <v>6.2390625000000016E-3</v>
      </c>
      <c r="AB21" s="17">
        <f t="shared" si="3"/>
        <v>0.16500000000000001</v>
      </c>
      <c r="AD21" s="22">
        <f>W21*I21</f>
        <v>0.01</v>
      </c>
      <c r="AF21" s="41">
        <v>5.1999999999999998E-3</v>
      </c>
      <c r="AG21" s="22">
        <v>4.3999999999999997E-2</v>
      </c>
    </row>
    <row r="22" spans="1:40" ht="15" x14ac:dyDescent="0.25">
      <c r="G22" s="16"/>
      <c r="H22" s="7">
        <v>12</v>
      </c>
      <c r="I22" s="7">
        <v>10</v>
      </c>
      <c r="J22" s="12">
        <v>0.01</v>
      </c>
      <c r="K22" s="17">
        <v>1.5</v>
      </c>
      <c r="L22" s="17">
        <v>1.56</v>
      </c>
      <c r="M22" s="17">
        <v>0.17</v>
      </c>
      <c r="N22" s="6">
        <f>I22/K22 * SQRT(3)</f>
        <v>11.547005383792515</v>
      </c>
      <c r="O22" s="21">
        <v>800</v>
      </c>
      <c r="P22" s="21">
        <v>800</v>
      </c>
      <c r="Q22" s="2" t="s">
        <v>53</v>
      </c>
      <c r="R22" s="12">
        <v>1.9E-2</v>
      </c>
      <c r="S22" s="34">
        <v>400</v>
      </c>
      <c r="T22" s="21">
        <v>700</v>
      </c>
      <c r="U22" s="2" t="s">
        <v>38</v>
      </c>
      <c r="V22" s="12">
        <v>1.2999999999999999E-2</v>
      </c>
      <c r="W22" s="14">
        <v>1.5E-3</v>
      </c>
      <c r="X22" s="17">
        <v>0.2</v>
      </c>
      <c r="Y22" s="20">
        <f t="shared" si="0"/>
        <v>3.4133333333333349E-2</v>
      </c>
      <c r="Z22" s="17">
        <f t="shared" si="1"/>
        <v>0.64000000000000012</v>
      </c>
      <c r="AA22" s="20">
        <f t="shared" si="2"/>
        <v>1.7149999999999995E-2</v>
      </c>
      <c r="AB22" s="17">
        <f t="shared" si="3"/>
        <v>0.28000000000000003</v>
      </c>
      <c r="AD22" s="22">
        <f>W22*I22</f>
        <v>1.4999999999999999E-2</v>
      </c>
      <c r="AF22" s="41">
        <v>7.7000000000000002E-3</v>
      </c>
      <c r="AG22" s="22">
        <v>6.0999999999999999E-2</v>
      </c>
    </row>
    <row r="23" spans="1:40" ht="15" x14ac:dyDescent="0.25">
      <c r="G23" s="16"/>
      <c r="H23" s="7">
        <v>13</v>
      </c>
      <c r="I23" s="7">
        <v>10</v>
      </c>
      <c r="J23" s="12">
        <v>5.0000000000000001E-3</v>
      </c>
      <c r="K23" s="17">
        <v>0.86</v>
      </c>
      <c r="L23" s="17">
        <v>0.88</v>
      </c>
      <c r="M23" s="17">
        <v>0.5</v>
      </c>
      <c r="N23" s="6">
        <f>I23/K23 * SQRT(3)</f>
        <v>20.140125669405549</v>
      </c>
      <c r="O23" s="21">
        <v>1200</v>
      </c>
      <c r="P23" s="21">
        <v>1200</v>
      </c>
      <c r="Q23" s="2" t="s">
        <v>51</v>
      </c>
      <c r="R23" s="12">
        <v>1.6E-2</v>
      </c>
      <c r="S23" s="34">
        <v>500</v>
      </c>
      <c r="T23" s="21">
        <v>900</v>
      </c>
      <c r="U23" s="2" t="s">
        <v>52</v>
      </c>
      <c r="V23" s="12">
        <v>1.4E-2</v>
      </c>
      <c r="W23" s="14">
        <v>3.3E-3</v>
      </c>
      <c r="X23" s="2">
        <v>0.17</v>
      </c>
      <c r="Y23" s="20">
        <f t="shared" si="0"/>
        <v>0.17279999999999998</v>
      </c>
      <c r="Z23" s="17">
        <f t="shared" si="1"/>
        <v>1.44</v>
      </c>
      <c r="AA23" s="20">
        <f>(S23/1000)*(T23/1000)^3/8</f>
        <v>4.5562500000000006E-2</v>
      </c>
      <c r="AB23" s="17">
        <f t="shared" si="3"/>
        <v>0.45</v>
      </c>
      <c r="AD23" s="22">
        <f>W23*I23</f>
        <v>3.3000000000000002E-2</v>
      </c>
      <c r="AF23" s="41">
        <v>1.12E-2</v>
      </c>
      <c r="AG23" s="22">
        <v>0.05</v>
      </c>
    </row>
    <row r="24" spans="1:40" x14ac:dyDescent="0.2">
      <c r="H24" s="7"/>
      <c r="I24" s="7"/>
      <c r="J24" s="12"/>
      <c r="N24" s="6"/>
    </row>
    <row r="25" spans="1:40" x14ac:dyDescent="0.2">
      <c r="H25" s="7"/>
      <c r="I25" s="7"/>
      <c r="J25" s="12"/>
      <c r="N25" s="6"/>
    </row>
    <row r="26" spans="1:40" x14ac:dyDescent="0.2">
      <c r="H26" s="7"/>
      <c r="I26" s="7"/>
      <c r="J26" s="12"/>
      <c r="N26" s="6"/>
      <c r="W26" s="22"/>
    </row>
    <row r="27" spans="1:40" x14ac:dyDescent="0.2">
      <c r="H27" s="7"/>
      <c r="I27" s="7"/>
      <c r="J27" s="12"/>
    </row>
    <row r="35" spans="8:12" x14ac:dyDescent="0.2">
      <c r="H35" s="10" t="s">
        <v>7</v>
      </c>
      <c r="I35" s="10" t="s">
        <v>8</v>
      </c>
      <c r="J35" s="9" t="s">
        <v>30</v>
      </c>
      <c r="K35" s="19" t="s">
        <v>81</v>
      </c>
    </row>
    <row r="36" spans="8:12" x14ac:dyDescent="0.2">
      <c r="H36" s="7">
        <v>2</v>
      </c>
      <c r="I36" s="7">
        <v>3</v>
      </c>
      <c r="J36" s="12">
        <v>0.02</v>
      </c>
      <c r="K36" s="22">
        <v>4.1000000000000003E-3</v>
      </c>
      <c r="L36" s="2">
        <f>K10/SQRT(3)</f>
        <v>0.7967433714816835</v>
      </c>
    </row>
    <row r="37" spans="8:12" x14ac:dyDescent="0.2">
      <c r="H37" s="7">
        <v>3</v>
      </c>
      <c r="I37" s="7">
        <v>3</v>
      </c>
      <c r="J37" s="12">
        <v>1.4999999999999999E-2</v>
      </c>
      <c r="K37" s="22">
        <v>4.1999999999999997E-3</v>
      </c>
      <c r="L37" s="2">
        <f>K11/SQRT(3)</f>
        <v>0.60044427995721084</v>
      </c>
    </row>
    <row r="38" spans="8:12" x14ac:dyDescent="0.2">
      <c r="H38" s="7">
        <v>4</v>
      </c>
      <c r="I38" s="7">
        <v>3</v>
      </c>
      <c r="J38" s="12">
        <v>0.01</v>
      </c>
      <c r="K38" s="22">
        <v>4.0000000000000001E-3</v>
      </c>
      <c r="L38" s="2">
        <f>K12/SQRT(3)</f>
        <v>0.45033320996790815</v>
      </c>
    </row>
    <row r="39" spans="8:12" x14ac:dyDescent="0.2">
      <c r="H39" s="7">
        <v>5</v>
      </c>
      <c r="I39" s="7">
        <v>3</v>
      </c>
      <c r="J39" s="12">
        <v>5.0000000000000001E-3</v>
      </c>
      <c r="K39" s="22">
        <v>4.5999999999999999E-3</v>
      </c>
      <c r="L39" s="2">
        <f>K13/SQRT(3)</f>
        <v>0.27712812921102037</v>
      </c>
    </row>
    <row r="40" spans="8:12" x14ac:dyDescent="0.2">
      <c r="H40" s="10" t="s">
        <v>7</v>
      </c>
      <c r="I40" s="10" t="s">
        <v>8</v>
      </c>
      <c r="J40" s="9" t="s">
        <v>30</v>
      </c>
      <c r="K40" s="19" t="s">
        <v>81</v>
      </c>
    </row>
    <row r="41" spans="8:12" x14ac:dyDescent="0.2">
      <c r="H41" s="7">
        <v>6</v>
      </c>
      <c r="I41" s="7">
        <v>6</v>
      </c>
      <c r="J41" s="12">
        <v>2.5000000000000001E-2</v>
      </c>
      <c r="K41" s="22">
        <v>4.3E-3</v>
      </c>
      <c r="L41" s="2">
        <f>K15/SQRT(3)</f>
        <v>1.3279056191361391</v>
      </c>
    </row>
    <row r="42" spans="8:12" x14ac:dyDescent="0.2">
      <c r="H42" s="7">
        <v>7</v>
      </c>
      <c r="I42" s="7">
        <v>6</v>
      </c>
      <c r="J42" s="12">
        <v>0.02</v>
      </c>
      <c r="K42" s="22">
        <v>4.3E-3</v>
      </c>
      <c r="L42" s="2">
        <f>K16/SQRT(3)</f>
        <v>1.1662475437630442</v>
      </c>
    </row>
    <row r="43" spans="8:12" x14ac:dyDescent="0.2">
      <c r="H43" s="7">
        <v>8</v>
      </c>
      <c r="I43" s="7">
        <v>6</v>
      </c>
      <c r="J43" s="12">
        <v>0.01</v>
      </c>
      <c r="K43" s="22">
        <v>5.1999999999999998E-3</v>
      </c>
      <c r="L43" s="2">
        <f>K17/SQRT(3)</f>
        <v>0.62353829072479594</v>
      </c>
    </row>
    <row r="44" spans="8:12" x14ac:dyDescent="0.2">
      <c r="H44" s="7">
        <v>9</v>
      </c>
      <c r="I44" s="7">
        <v>6</v>
      </c>
      <c r="J44" s="12">
        <v>5.0000000000000001E-3</v>
      </c>
      <c r="K44" s="22">
        <v>7.7000000000000002E-3</v>
      </c>
      <c r="L44" s="2">
        <f>K18/SQRT(3)</f>
        <v>0.35795716689756801</v>
      </c>
    </row>
    <row r="45" spans="8:12" x14ac:dyDescent="0.2">
      <c r="H45" s="10" t="s">
        <v>7</v>
      </c>
      <c r="I45" s="10" t="s">
        <v>8</v>
      </c>
      <c r="J45" s="9" t="s">
        <v>30</v>
      </c>
      <c r="K45" s="19" t="s">
        <v>81</v>
      </c>
    </row>
    <row r="46" spans="8:12" x14ac:dyDescent="0.2">
      <c r="H46" s="7">
        <v>10</v>
      </c>
      <c r="I46" s="7">
        <v>10</v>
      </c>
      <c r="J46" s="12">
        <v>2.5000000000000001E-2</v>
      </c>
      <c r="K46" s="22">
        <v>4.7999999999999996E-3</v>
      </c>
      <c r="L46" s="2">
        <f>K20/SQRT(3)</f>
        <v>1.8475208614068026</v>
      </c>
    </row>
    <row r="47" spans="8:12" x14ac:dyDescent="0.2">
      <c r="H47" s="7">
        <v>11</v>
      </c>
      <c r="I47" s="7">
        <v>10</v>
      </c>
      <c r="J47" s="12">
        <v>0.02</v>
      </c>
      <c r="K47" s="22">
        <v>5.1999999999999998E-3</v>
      </c>
      <c r="L47" s="2">
        <f>K21/SQRT(3)</f>
        <v>1.4087346568226868</v>
      </c>
    </row>
    <row r="48" spans="8:12" x14ac:dyDescent="0.2">
      <c r="H48" s="7">
        <v>12</v>
      </c>
      <c r="I48" s="7">
        <v>10</v>
      </c>
      <c r="J48" s="12">
        <v>0.01</v>
      </c>
      <c r="K48" s="22">
        <v>7.7000000000000002E-3</v>
      </c>
      <c r="L48" s="2">
        <f>K22/SQRT(3)</f>
        <v>0.86602540378443871</v>
      </c>
    </row>
    <row r="49" spans="4:27" x14ac:dyDescent="0.2">
      <c r="H49" s="7">
        <v>13</v>
      </c>
      <c r="I49" s="7">
        <v>10</v>
      </c>
      <c r="J49" s="12">
        <v>5.0000000000000001E-3</v>
      </c>
      <c r="K49" s="22">
        <v>1.12E-2</v>
      </c>
      <c r="L49" s="2">
        <f>K23/SQRT(3)</f>
        <v>0.4965212315030782</v>
      </c>
    </row>
    <row r="54" spans="4:27" x14ac:dyDescent="0.2">
      <c r="N54" s="6"/>
      <c r="O54" s="6"/>
      <c r="R54" s="8"/>
      <c r="S54" s="8"/>
      <c r="V54" s="12"/>
    </row>
    <row r="55" spans="4:27" x14ac:dyDescent="0.2">
      <c r="D55" s="12"/>
      <c r="N55" s="22"/>
      <c r="O55" s="22"/>
      <c r="P55" s="22"/>
      <c r="R55" s="8"/>
      <c r="S55" s="8"/>
      <c r="V55" s="8"/>
    </row>
    <row r="56" spans="4:27" x14ac:dyDescent="0.2">
      <c r="D56" s="12"/>
      <c r="H56" s="2" t="s">
        <v>42</v>
      </c>
      <c r="I56" s="2">
        <v>7.4999999999999997E-2</v>
      </c>
      <c r="P56" s="22"/>
      <c r="R56" s="8"/>
      <c r="S56" s="8"/>
      <c r="V56" s="8"/>
    </row>
    <row r="57" spans="4:27" x14ac:dyDescent="0.2">
      <c r="D57" s="12"/>
      <c r="P57" s="22"/>
      <c r="R57" s="8"/>
      <c r="S57" s="8"/>
      <c r="V57" s="8"/>
    </row>
    <row r="58" spans="4:27" x14ac:dyDescent="0.2">
      <c r="D58" s="12"/>
      <c r="H58" s="7" t="s">
        <v>40</v>
      </c>
      <c r="I58" s="7" t="s">
        <v>41</v>
      </c>
      <c r="J58" s="7" t="s">
        <v>44</v>
      </c>
      <c r="K58" s="7" t="s">
        <v>43</v>
      </c>
      <c r="L58" s="7" t="s">
        <v>45</v>
      </c>
      <c r="M58" s="7" t="s">
        <v>46</v>
      </c>
      <c r="P58" s="22"/>
      <c r="R58" s="8"/>
      <c r="S58" s="8"/>
      <c r="V58" s="8"/>
    </row>
    <row r="59" spans="4:27" x14ac:dyDescent="0.2">
      <c r="H59" s="2">
        <v>3</v>
      </c>
      <c r="I59" s="21">
        <f>4.5+3.6*2</f>
        <v>11.7</v>
      </c>
      <c r="J59" s="6">
        <f>K59/SQRT(3)</f>
        <v>0.7967433714816835</v>
      </c>
      <c r="K59" s="6">
        <f>K10</f>
        <v>1.38</v>
      </c>
      <c r="L59" s="17">
        <f t="shared" ref="L59:L65" si="4">1.25*$I$56*I59^0.75</f>
        <v>0.59307644096931533</v>
      </c>
      <c r="M59" s="17">
        <f t="shared" ref="M59:M65" si="5">H59/10</f>
        <v>0.3</v>
      </c>
      <c r="P59" s="22"/>
      <c r="V59" s="8"/>
    </row>
    <row r="60" spans="4:27" x14ac:dyDescent="0.2">
      <c r="D60" s="12"/>
      <c r="H60" s="2">
        <v>3</v>
      </c>
      <c r="I60" s="21">
        <f>4.5+3.6*2</f>
        <v>11.7</v>
      </c>
      <c r="J60" s="6">
        <f t="shared" ref="J60:J65" si="6">K60/SQRT(3)</f>
        <v>0.45033320996790815</v>
      </c>
      <c r="K60" s="6">
        <f>K12</f>
        <v>0.78</v>
      </c>
      <c r="L60" s="17">
        <f t="shared" si="4"/>
        <v>0.59307644096931533</v>
      </c>
      <c r="M60" s="17">
        <f t="shared" si="5"/>
        <v>0.3</v>
      </c>
      <c r="P60" s="22"/>
      <c r="V60" s="8"/>
    </row>
    <row r="61" spans="4:27" x14ac:dyDescent="0.2">
      <c r="D61" s="12"/>
      <c r="H61" s="2">
        <v>3</v>
      </c>
      <c r="I61" s="21">
        <f>4.5+3.6*2</f>
        <v>11.7</v>
      </c>
      <c r="J61" s="6">
        <f t="shared" si="6"/>
        <v>0.27712812921102037</v>
      </c>
      <c r="K61" s="6">
        <f>K13</f>
        <v>0.48</v>
      </c>
      <c r="L61" s="17">
        <f t="shared" si="4"/>
        <v>0.59307644096931533</v>
      </c>
      <c r="M61" s="17">
        <f t="shared" si="5"/>
        <v>0.3</v>
      </c>
      <c r="P61" s="22"/>
      <c r="V61" s="8"/>
    </row>
    <row r="62" spans="4:27" x14ac:dyDescent="0.2">
      <c r="D62" s="12"/>
      <c r="H62" s="2">
        <v>6</v>
      </c>
      <c r="I62" s="21">
        <f>4.5 + 3.6*5</f>
        <v>22.5</v>
      </c>
      <c r="J62" s="6">
        <f t="shared" si="6"/>
        <v>1.3279056191361391</v>
      </c>
      <c r="K62" s="6">
        <f>K15</f>
        <v>2.2999999999999998</v>
      </c>
      <c r="L62" s="17">
        <f t="shared" si="4"/>
        <v>0.96851904468529182</v>
      </c>
      <c r="M62" s="17">
        <f t="shared" si="5"/>
        <v>0.6</v>
      </c>
      <c r="P62" s="22"/>
      <c r="V62" s="8"/>
    </row>
    <row r="63" spans="4:27" x14ac:dyDescent="0.2">
      <c r="D63" s="12"/>
      <c r="H63" s="2">
        <v>6</v>
      </c>
      <c r="I63" s="21">
        <f>4.5 + 3.6*5</f>
        <v>22.5</v>
      </c>
      <c r="J63" s="6">
        <f t="shared" si="6"/>
        <v>1.1662475437630442</v>
      </c>
      <c r="K63" s="6">
        <f>K16</f>
        <v>2.02</v>
      </c>
      <c r="L63" s="17">
        <f t="shared" si="4"/>
        <v>0.96851904468529182</v>
      </c>
      <c r="M63" s="17">
        <f t="shared" si="5"/>
        <v>0.6</v>
      </c>
      <c r="P63" s="22"/>
      <c r="V63" s="8"/>
    </row>
    <row r="64" spans="4:27" x14ac:dyDescent="0.2">
      <c r="H64" s="2">
        <v>6</v>
      </c>
      <c r="I64" s="21">
        <f>4.5 + 3.6*5</f>
        <v>22.5</v>
      </c>
      <c r="J64" s="6">
        <f t="shared" si="6"/>
        <v>0.62353829072479594</v>
      </c>
      <c r="K64" s="6">
        <f>K17</f>
        <v>1.08</v>
      </c>
      <c r="L64" s="17">
        <f t="shared" si="4"/>
        <v>0.96851904468529182</v>
      </c>
      <c r="M64" s="17">
        <f t="shared" si="5"/>
        <v>0.6</v>
      </c>
      <c r="V64" s="8"/>
      <c r="Y64" s="2" t="s">
        <v>74</v>
      </c>
      <c r="Z64" s="2" t="s">
        <v>75</v>
      </c>
      <c r="AA64" s="2" t="s">
        <v>76</v>
      </c>
    </row>
    <row r="65" spans="4:27" x14ac:dyDescent="0.2">
      <c r="D65" s="12"/>
      <c r="H65" s="2">
        <v>6</v>
      </c>
      <c r="I65" s="21">
        <f>4.5 + 3.6*5</f>
        <v>22.5</v>
      </c>
      <c r="J65" s="6">
        <f t="shared" si="6"/>
        <v>0.35795716689756801</v>
      </c>
      <c r="K65" s="6">
        <f>K18</f>
        <v>0.62</v>
      </c>
      <c r="L65" s="17">
        <f t="shared" si="4"/>
        <v>0.96851904468529182</v>
      </c>
      <c r="M65" s="17">
        <f t="shared" si="5"/>
        <v>0.6</v>
      </c>
      <c r="P65" s="22"/>
      <c r="V65" s="8"/>
      <c r="Y65" s="17">
        <v>1.39</v>
      </c>
      <c r="Z65" s="2">
        <f>Y65/SQRT(3)</f>
        <v>0.80251687417357975</v>
      </c>
      <c r="AA65" s="12">
        <v>0.02</v>
      </c>
    </row>
    <row r="66" spans="4:27" x14ac:dyDescent="0.2">
      <c r="D66" s="12"/>
      <c r="P66" s="22"/>
      <c r="V66" s="8"/>
      <c r="Y66" s="17">
        <v>1.06</v>
      </c>
      <c r="Z66" s="2">
        <f t="shared" ref="Z66:Z78" si="7">Y66/SQRT(3)</f>
        <v>0.61199128534100333</v>
      </c>
      <c r="AA66" s="12">
        <v>1.4999999999999999E-2</v>
      </c>
    </row>
    <row r="67" spans="4:27" x14ac:dyDescent="0.2">
      <c r="D67" s="12"/>
      <c r="P67" s="22"/>
      <c r="V67" s="8"/>
      <c r="Y67" s="17">
        <v>0.79</v>
      </c>
      <c r="Z67" s="2">
        <f t="shared" si="7"/>
        <v>0.4561067126598044</v>
      </c>
      <c r="AA67" s="12">
        <v>0.01</v>
      </c>
    </row>
    <row r="68" spans="4:27" x14ac:dyDescent="0.2">
      <c r="D68" s="12"/>
      <c r="P68" s="22"/>
      <c r="V68" s="8"/>
      <c r="Y68" s="17">
        <v>0.49</v>
      </c>
      <c r="Z68" s="2">
        <f t="shared" si="7"/>
        <v>0.28290163190291662</v>
      </c>
      <c r="AA68" s="12">
        <v>5.0000000000000001E-3</v>
      </c>
    </row>
    <row r="69" spans="4:27" x14ac:dyDescent="0.2">
      <c r="V69" s="8"/>
      <c r="Y69" s="9"/>
      <c r="AA69" s="9"/>
    </row>
    <row r="70" spans="4:27" x14ac:dyDescent="0.2">
      <c r="P70" s="22"/>
      <c r="V70" s="8"/>
      <c r="Y70" s="17">
        <v>2.33</v>
      </c>
      <c r="Z70" s="2">
        <f t="shared" si="7"/>
        <v>1.3452261272118282</v>
      </c>
      <c r="AA70" s="12">
        <v>2.5000000000000001E-2</v>
      </c>
    </row>
    <row r="71" spans="4:27" x14ac:dyDescent="0.2">
      <c r="Y71" s="17">
        <v>2.06</v>
      </c>
      <c r="Z71" s="2">
        <f t="shared" si="7"/>
        <v>1.1893415545306292</v>
      </c>
      <c r="AA71" s="12">
        <v>0.02</v>
      </c>
    </row>
    <row r="72" spans="4:27" x14ac:dyDescent="0.2">
      <c r="Y72" s="17">
        <v>1.1100000000000001</v>
      </c>
      <c r="Z72" s="2">
        <f t="shared" si="7"/>
        <v>0.64085879880048469</v>
      </c>
      <c r="AA72" s="12">
        <v>0.01</v>
      </c>
    </row>
    <row r="73" spans="4:27" x14ac:dyDescent="0.2">
      <c r="Y73" s="17">
        <v>0.63</v>
      </c>
      <c r="Z73" s="2">
        <f t="shared" si="7"/>
        <v>0.36373066958946426</v>
      </c>
      <c r="AA73" s="12">
        <v>5.0000000000000001E-3</v>
      </c>
    </row>
    <row r="74" spans="4:27" x14ac:dyDescent="0.2">
      <c r="Y74" s="9"/>
      <c r="AA74" s="9"/>
    </row>
    <row r="75" spans="4:27" x14ac:dyDescent="0.2">
      <c r="Y75" s="17">
        <v>3.27</v>
      </c>
      <c r="Z75" s="2">
        <f t="shared" si="7"/>
        <v>1.8879353802500765</v>
      </c>
      <c r="AA75" s="12">
        <v>2.5000000000000001E-2</v>
      </c>
    </row>
    <row r="76" spans="4:27" x14ac:dyDescent="0.2">
      <c r="Y76" s="17">
        <v>2.52</v>
      </c>
      <c r="Z76" s="2">
        <f t="shared" si="7"/>
        <v>1.454922678357857</v>
      </c>
      <c r="AA76" s="12">
        <v>0.02</v>
      </c>
    </row>
    <row r="77" spans="4:27" x14ac:dyDescent="0.2">
      <c r="Y77" s="17">
        <v>1.56</v>
      </c>
      <c r="Z77" s="2">
        <f t="shared" si="7"/>
        <v>0.90066641993581631</v>
      </c>
      <c r="AA77" s="12">
        <v>0.01</v>
      </c>
    </row>
    <row r="78" spans="4:27" x14ac:dyDescent="0.2">
      <c r="Y78" s="17">
        <v>0.88</v>
      </c>
      <c r="Z78" s="2">
        <f t="shared" si="7"/>
        <v>0.50806823688687075</v>
      </c>
      <c r="AA78" s="12">
        <v>5.0000000000000001E-3</v>
      </c>
    </row>
    <row r="102" spans="17:17" x14ac:dyDescent="0.2">
      <c r="Q102" s="2" t="s">
        <v>70</v>
      </c>
    </row>
  </sheetData>
  <mergeCells count="10">
    <mergeCell ref="S9:T9"/>
    <mergeCell ref="O19:P19"/>
    <mergeCell ref="O14:P14"/>
    <mergeCell ref="S19:T19"/>
    <mergeCell ref="S14:T14"/>
    <mergeCell ref="A1:B2"/>
    <mergeCell ref="C1:F1"/>
    <mergeCell ref="A3:A6"/>
    <mergeCell ref="A9:C9"/>
    <mergeCell ref="O9:P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0480-2C39-43C2-8A9F-282B552F29B0}">
  <dimension ref="A1:C13"/>
  <sheetViews>
    <sheetView tabSelected="1" workbookViewId="0">
      <selection activeCell="A14" sqref="A14"/>
    </sheetView>
  </sheetViews>
  <sheetFormatPr defaultRowHeight="15" x14ac:dyDescent="0.25"/>
  <cols>
    <col min="1" max="1" width="14.85546875" customWidth="1"/>
    <col min="2" max="2" width="11.85546875" bestFit="1" customWidth="1"/>
    <col min="3" max="3" width="14.28515625" bestFit="1" customWidth="1"/>
  </cols>
  <sheetData>
    <row r="1" spans="1:3" x14ac:dyDescent="0.25">
      <c r="A1" t="s">
        <v>112</v>
      </c>
      <c r="B1" s="9" t="s">
        <v>47</v>
      </c>
      <c r="C1" s="10" t="s">
        <v>8</v>
      </c>
    </row>
    <row r="2" spans="1:3" x14ac:dyDescent="0.25">
      <c r="A2" t="s">
        <v>113</v>
      </c>
      <c r="B2" s="17">
        <v>1.39</v>
      </c>
      <c r="C2" s="7">
        <v>3</v>
      </c>
    </row>
    <row r="3" spans="1:3" x14ac:dyDescent="0.25">
      <c r="A3" t="s">
        <v>117</v>
      </c>
      <c r="B3" s="17">
        <v>1.06</v>
      </c>
      <c r="C3" s="7">
        <v>3</v>
      </c>
    </row>
    <row r="4" spans="1:3" x14ac:dyDescent="0.25">
      <c r="A4" t="s">
        <v>118</v>
      </c>
      <c r="B4" s="17">
        <v>0.79</v>
      </c>
      <c r="C4" s="7">
        <v>3</v>
      </c>
    </row>
    <row r="5" spans="1:3" x14ac:dyDescent="0.25">
      <c r="A5" t="s">
        <v>119</v>
      </c>
      <c r="B5" s="17">
        <v>0.49</v>
      </c>
      <c r="C5" s="7">
        <v>3</v>
      </c>
    </row>
    <row r="6" spans="1:3" x14ac:dyDescent="0.25">
      <c r="A6" t="s">
        <v>116</v>
      </c>
      <c r="B6" s="17">
        <v>2.33</v>
      </c>
      <c r="C6" s="7">
        <v>6</v>
      </c>
    </row>
    <row r="7" spans="1:3" x14ac:dyDescent="0.25">
      <c r="A7" t="s">
        <v>114</v>
      </c>
      <c r="B7" s="17">
        <v>2.06</v>
      </c>
      <c r="C7" s="7">
        <v>6</v>
      </c>
    </row>
    <row r="8" spans="1:3" x14ac:dyDescent="0.25">
      <c r="A8" t="s">
        <v>120</v>
      </c>
      <c r="B8" s="17">
        <v>1.1100000000000001</v>
      </c>
      <c r="C8" s="7">
        <v>6</v>
      </c>
    </row>
    <row r="9" spans="1:3" x14ac:dyDescent="0.25">
      <c r="A9" t="s">
        <v>121</v>
      </c>
      <c r="B9" s="17">
        <v>0.63</v>
      </c>
      <c r="C9" s="7">
        <v>6</v>
      </c>
    </row>
    <row r="10" spans="1:3" x14ac:dyDescent="0.25">
      <c r="A10" t="s">
        <v>122</v>
      </c>
      <c r="B10" s="17">
        <v>3.27</v>
      </c>
      <c r="C10" s="7">
        <v>10</v>
      </c>
    </row>
    <row r="11" spans="1:3" x14ac:dyDescent="0.25">
      <c r="A11" t="s">
        <v>115</v>
      </c>
      <c r="B11" s="17">
        <v>2.52</v>
      </c>
      <c r="C11" s="7">
        <v>10</v>
      </c>
    </row>
    <row r="12" spans="1:3" x14ac:dyDescent="0.25">
      <c r="A12" t="s">
        <v>123</v>
      </c>
      <c r="B12" s="17">
        <v>1.56</v>
      </c>
      <c r="C12" s="7">
        <v>10</v>
      </c>
    </row>
    <row r="13" spans="1:3" x14ac:dyDescent="0.25">
      <c r="A13" t="s">
        <v>124</v>
      </c>
      <c r="B13" s="17">
        <v>0.88</v>
      </c>
      <c r="C13" s="7">
        <v>10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4613-75C3-46F4-B77E-64D125E54CBB}">
  <dimension ref="A1:W111"/>
  <sheetViews>
    <sheetView zoomScale="70" zoomScaleNormal="70" workbookViewId="0">
      <selection activeCell="C41" sqref="C41"/>
    </sheetView>
  </sheetViews>
  <sheetFormatPr defaultColWidth="9.140625" defaultRowHeight="12.75" x14ac:dyDescent="0.2"/>
  <cols>
    <col min="1" max="1" width="27.42578125" style="36" bestFit="1" customWidth="1"/>
    <col min="2" max="5" width="9.140625" style="36"/>
    <col min="6" max="6" width="13.42578125" style="36" customWidth="1"/>
    <col min="7" max="7" width="16.7109375" style="36" customWidth="1"/>
    <col min="8" max="8" width="23.5703125" style="36" customWidth="1"/>
    <col min="9" max="9" width="18" style="36" customWidth="1"/>
    <col min="10" max="10" width="15.5703125" style="36" customWidth="1"/>
    <col min="11" max="11" width="26" style="36" customWidth="1"/>
    <col min="12" max="12" width="23.140625" style="36" customWidth="1"/>
    <col min="13" max="13" width="23.7109375" style="36" customWidth="1"/>
    <col min="14" max="14" width="24.42578125" style="36" customWidth="1"/>
    <col min="15" max="15" width="22.7109375" style="36" customWidth="1"/>
    <col min="16" max="16" width="26.5703125" style="36" customWidth="1"/>
    <col min="17" max="17" width="26.85546875" style="36" customWidth="1"/>
    <col min="18" max="18" width="23.7109375" style="36" customWidth="1"/>
    <col min="19" max="19" width="40.7109375" style="36" customWidth="1"/>
    <col min="20" max="20" width="44.42578125" style="36" customWidth="1"/>
    <col min="21" max="21" width="23" style="36" customWidth="1"/>
    <col min="22" max="22" width="27.28515625" style="36" customWidth="1"/>
    <col min="23" max="16384" width="9.140625" style="36"/>
  </cols>
  <sheetData>
    <row r="1" spans="1:23" x14ac:dyDescent="0.2">
      <c r="F1" s="36" t="s">
        <v>110</v>
      </c>
      <c r="G1" s="36" t="s">
        <v>72</v>
      </c>
      <c r="H1" s="36" t="s">
        <v>99</v>
      </c>
      <c r="I1" s="36" t="s">
        <v>93</v>
      </c>
      <c r="J1" s="36" t="s">
        <v>103</v>
      </c>
      <c r="K1" s="36" t="s">
        <v>94</v>
      </c>
      <c r="L1" s="36" t="s">
        <v>95</v>
      </c>
      <c r="M1" s="36" t="s">
        <v>96</v>
      </c>
      <c r="N1" s="36" t="s">
        <v>102</v>
      </c>
      <c r="O1" s="36" t="s">
        <v>97</v>
      </c>
      <c r="P1" s="36" t="s">
        <v>98</v>
      </c>
      <c r="Q1" s="36" t="s">
        <v>92</v>
      </c>
      <c r="R1" s="36" t="s">
        <v>73</v>
      </c>
      <c r="S1" s="36" t="s">
        <v>104</v>
      </c>
      <c r="T1" s="36" t="s">
        <v>105</v>
      </c>
      <c r="U1" s="36" t="s">
        <v>106</v>
      </c>
      <c r="V1" s="36" t="s">
        <v>107</v>
      </c>
    </row>
    <row r="2" spans="1:23" x14ac:dyDescent="0.2">
      <c r="F2" s="40">
        <v>0</v>
      </c>
      <c r="G2" s="36">
        <v>2</v>
      </c>
      <c r="H2" s="36">
        <v>3</v>
      </c>
      <c r="I2" s="36">
        <v>4</v>
      </c>
      <c r="J2" s="36">
        <f>I2</f>
        <v>4</v>
      </c>
      <c r="K2" s="36">
        <v>500</v>
      </c>
      <c r="L2" s="36">
        <v>300</v>
      </c>
      <c r="M2" s="36">
        <v>500</v>
      </c>
      <c r="N2" s="36">
        <v>6000</v>
      </c>
      <c r="O2" s="36">
        <v>6000</v>
      </c>
      <c r="P2" s="36">
        <v>200</v>
      </c>
      <c r="Q2" s="37">
        <v>0.11</v>
      </c>
      <c r="R2" s="36">
        <v>0.13881584991135371</v>
      </c>
      <c r="S2" s="37">
        <f>1.25*0.05*(H2*G2)^0.75</f>
        <v>0.2396036640923522</v>
      </c>
      <c r="T2" s="37">
        <f>1.25*(H2*G2)^0.75*0.075/SQRT((P2*O2/1000/1000)*(0.2+O2/1000/H2/G2)^2)</f>
        <v>0.27340902434223308</v>
      </c>
      <c r="U2" s="38"/>
      <c r="V2" s="39">
        <f>(2*PI())/(3.5*SQRT($B$7*1000*1000*((O2^3*P2)/36/1000^4)/(($B$6*(N2/1000)^2*I2/H2/9.81)*(H2*G2)^4)))</f>
        <v>6.9755072522264885E-2</v>
      </c>
      <c r="W2" s="38"/>
    </row>
    <row r="3" spans="1:23" x14ac:dyDescent="0.2">
      <c r="F3" s="40">
        <v>1</v>
      </c>
      <c r="G3" s="36">
        <v>2</v>
      </c>
      <c r="H3" s="36">
        <v>3</v>
      </c>
      <c r="I3" s="36">
        <v>4</v>
      </c>
      <c r="J3" s="36">
        <f t="shared" ref="J3:J56" si="0">I3</f>
        <v>4</v>
      </c>
      <c r="K3" s="36">
        <v>500</v>
      </c>
      <c r="L3" s="36">
        <v>300</v>
      </c>
      <c r="M3" s="36">
        <v>500</v>
      </c>
      <c r="N3" s="36">
        <v>6000</v>
      </c>
      <c r="O3" s="36">
        <v>4000</v>
      </c>
      <c r="P3" s="36">
        <v>200</v>
      </c>
      <c r="Q3" s="37">
        <v>0.19470000000000001</v>
      </c>
      <c r="R3" s="36">
        <v>0.19921373638635059</v>
      </c>
      <c r="S3" s="37">
        <f t="shared" ref="S3:S56" si="1">1.25*0.05*(H3*G3)^0.75</f>
        <v>0.2396036640923522</v>
      </c>
      <c r="T3" s="37">
        <f t="shared" ref="T3:T56" si="2">1.25*(H3*G3)^0.75*0.075/SQRT((P3*O3/1000/1000)*(0.2+O3/1000/H3/G3)^2)</f>
        <v>0.46364718510737729</v>
      </c>
      <c r="U3" s="38"/>
      <c r="V3" s="39">
        <f t="shared" ref="V3:V56" si="3">(2*PI())/(3.5*SQRT($B$7*1000*1000*((O3^3*P3)/36/1000^4)/(($B$6*(N3/1000)^2*I3/H3/9.81)*(H3*G3)^4)))</f>
        <v>0.12814825098778843</v>
      </c>
      <c r="W3" s="38"/>
    </row>
    <row r="4" spans="1:23" x14ac:dyDescent="0.2">
      <c r="F4" s="40">
        <v>2</v>
      </c>
      <c r="G4" s="36">
        <v>2</v>
      </c>
      <c r="H4" s="36">
        <v>3</v>
      </c>
      <c r="I4" s="36">
        <v>4</v>
      </c>
      <c r="J4" s="36">
        <f t="shared" si="0"/>
        <v>4</v>
      </c>
      <c r="K4" s="36">
        <v>500</v>
      </c>
      <c r="L4" s="36">
        <v>300</v>
      </c>
      <c r="M4" s="36">
        <v>500</v>
      </c>
      <c r="N4" s="36">
        <v>6000</v>
      </c>
      <c r="O4" s="36">
        <v>2000</v>
      </c>
      <c r="P4" s="36">
        <v>200</v>
      </c>
      <c r="Q4" s="37">
        <v>0.4234</v>
      </c>
      <c r="R4" s="36">
        <v>0.38592047556145259</v>
      </c>
      <c r="S4" s="37">
        <f t="shared" si="1"/>
        <v>0.2396036640923522</v>
      </c>
      <c r="T4" s="37">
        <f t="shared" si="2"/>
        <v>1.0655062231693131</v>
      </c>
      <c r="U4" s="38"/>
      <c r="V4" s="39">
        <f t="shared" si="3"/>
        <v>0.36245798908264348</v>
      </c>
      <c r="W4" s="38"/>
    </row>
    <row r="5" spans="1:23" x14ac:dyDescent="0.2">
      <c r="F5" s="40">
        <v>3</v>
      </c>
      <c r="G5" s="36">
        <v>2</v>
      </c>
      <c r="H5" s="36">
        <v>3</v>
      </c>
      <c r="I5" s="36">
        <v>4</v>
      </c>
      <c r="J5" s="36">
        <f t="shared" si="0"/>
        <v>4</v>
      </c>
      <c r="K5" s="36">
        <v>400</v>
      </c>
      <c r="L5" s="36">
        <v>200</v>
      </c>
      <c r="M5" s="36">
        <v>300</v>
      </c>
      <c r="N5" s="36">
        <v>6000</v>
      </c>
      <c r="O5" s="36">
        <v>4000</v>
      </c>
      <c r="P5" s="36">
        <v>200</v>
      </c>
      <c r="Q5" s="37">
        <v>0.20300000000000001</v>
      </c>
      <c r="R5" s="36">
        <v>0.24083427619070891</v>
      </c>
      <c r="S5" s="37">
        <f t="shared" si="1"/>
        <v>0.2396036640923522</v>
      </c>
      <c r="T5" s="37">
        <f t="shared" si="2"/>
        <v>0.46364718510737729</v>
      </c>
      <c r="U5" s="38"/>
      <c r="V5" s="39">
        <f t="shared" si="3"/>
        <v>0.12814825098778843</v>
      </c>
      <c r="W5" s="38"/>
    </row>
    <row r="6" spans="1:23" x14ac:dyDescent="0.2">
      <c r="A6" s="36" t="s">
        <v>101</v>
      </c>
      <c r="B6" s="36">
        <v>8</v>
      </c>
      <c r="C6" s="36" t="s">
        <v>108</v>
      </c>
      <c r="F6" s="40">
        <v>4</v>
      </c>
      <c r="G6" s="36">
        <v>2</v>
      </c>
      <c r="H6" s="36">
        <v>3.6</v>
      </c>
      <c r="I6" s="36">
        <v>4</v>
      </c>
      <c r="J6" s="36">
        <f t="shared" si="0"/>
        <v>4</v>
      </c>
      <c r="K6" s="36">
        <v>400</v>
      </c>
      <c r="L6" s="36">
        <v>200</v>
      </c>
      <c r="M6" s="36">
        <v>300</v>
      </c>
      <c r="N6" s="36">
        <v>6000</v>
      </c>
      <c r="O6" s="36">
        <v>4000</v>
      </c>
      <c r="P6" s="36">
        <v>200</v>
      </c>
      <c r="Q6" s="37">
        <v>0.26600000000000001</v>
      </c>
      <c r="R6" s="36">
        <v>0.28861060472504357</v>
      </c>
      <c r="S6" s="37">
        <f t="shared" si="1"/>
        <v>0.27471311261135301</v>
      </c>
      <c r="T6" s="37">
        <f t="shared" si="2"/>
        <v>0.60976045003520518</v>
      </c>
      <c r="U6" s="38"/>
      <c r="V6" s="39">
        <f t="shared" si="3"/>
        <v>0.168455250650029</v>
      </c>
      <c r="W6" s="38"/>
    </row>
    <row r="7" spans="1:23" x14ac:dyDescent="0.2">
      <c r="A7" s="36" t="s">
        <v>100</v>
      </c>
      <c r="B7" s="36">
        <v>28</v>
      </c>
      <c r="C7" s="36" t="s">
        <v>109</v>
      </c>
      <c r="F7" s="40">
        <v>5</v>
      </c>
      <c r="G7" s="36">
        <v>2</v>
      </c>
      <c r="H7" s="36">
        <v>3.6</v>
      </c>
      <c r="I7" s="36">
        <v>4</v>
      </c>
      <c r="J7" s="36">
        <f t="shared" si="0"/>
        <v>4</v>
      </c>
      <c r="K7" s="36">
        <v>600</v>
      </c>
      <c r="L7" s="36">
        <v>200</v>
      </c>
      <c r="M7" s="36">
        <v>300</v>
      </c>
      <c r="N7" s="36">
        <v>6000</v>
      </c>
      <c r="O7" s="36">
        <v>4000</v>
      </c>
      <c r="P7" s="36">
        <v>200</v>
      </c>
      <c r="Q7" s="37">
        <v>0.26200000000000001</v>
      </c>
      <c r="R7" s="36">
        <v>0.28150063497579481</v>
      </c>
      <c r="S7" s="37">
        <f t="shared" si="1"/>
        <v>0.27471311261135301</v>
      </c>
      <c r="T7" s="37">
        <f t="shared" si="2"/>
        <v>0.60976045003520518</v>
      </c>
      <c r="U7" s="38"/>
      <c r="V7" s="39">
        <f t="shared" si="3"/>
        <v>0.168455250650029</v>
      </c>
      <c r="W7" s="38"/>
    </row>
    <row r="8" spans="1:23" x14ac:dyDescent="0.2">
      <c r="F8" s="40">
        <v>6</v>
      </c>
      <c r="G8" s="36">
        <v>3</v>
      </c>
      <c r="H8" s="36">
        <v>3.6</v>
      </c>
      <c r="I8" s="36">
        <v>4</v>
      </c>
      <c r="J8" s="36">
        <f t="shared" si="0"/>
        <v>4</v>
      </c>
      <c r="K8" s="36">
        <v>600</v>
      </c>
      <c r="L8" s="36">
        <v>200</v>
      </c>
      <c r="M8" s="36">
        <v>300</v>
      </c>
      <c r="N8" s="36">
        <v>6000</v>
      </c>
      <c r="O8" s="36">
        <v>4000</v>
      </c>
      <c r="P8" s="36">
        <v>200</v>
      </c>
      <c r="Q8" s="37">
        <v>0.50629999999999997</v>
      </c>
      <c r="R8" s="36">
        <v>0.50039568277760116</v>
      </c>
      <c r="S8" s="37">
        <f t="shared" si="1"/>
        <v>0.3723469784602732</v>
      </c>
      <c r="T8" s="37">
        <f t="shared" si="2"/>
        <v>1.0948059344051866</v>
      </c>
      <c r="U8" s="38"/>
      <c r="V8" s="39">
        <f t="shared" si="3"/>
        <v>0.37902431396256531</v>
      </c>
      <c r="W8" s="38"/>
    </row>
    <row r="9" spans="1:23" x14ac:dyDescent="0.2">
      <c r="F9" s="40">
        <v>7</v>
      </c>
      <c r="G9" s="36">
        <v>3</v>
      </c>
      <c r="H9" s="36">
        <v>3.6</v>
      </c>
      <c r="I9" s="36">
        <v>4</v>
      </c>
      <c r="J9" s="36">
        <f t="shared" si="0"/>
        <v>4</v>
      </c>
      <c r="K9" s="36">
        <v>600</v>
      </c>
      <c r="L9" s="36">
        <v>200</v>
      </c>
      <c r="M9" s="36">
        <v>300</v>
      </c>
      <c r="N9" s="36">
        <v>6000</v>
      </c>
      <c r="O9" s="36">
        <v>6000</v>
      </c>
      <c r="P9" s="36">
        <v>200</v>
      </c>
      <c r="Q9" s="37">
        <v>0.28100000000000003</v>
      </c>
      <c r="R9" s="36">
        <v>0.30769325082509019</v>
      </c>
      <c r="S9" s="37">
        <f t="shared" si="1"/>
        <v>0.3723469784602732</v>
      </c>
      <c r="T9" s="37">
        <f t="shared" si="2"/>
        <v>0.67481086540229285</v>
      </c>
      <c r="U9" s="38"/>
      <c r="V9" s="39">
        <f t="shared" si="3"/>
        <v>0.20631470429260768</v>
      </c>
      <c r="W9" s="38"/>
    </row>
    <row r="10" spans="1:23" x14ac:dyDescent="0.2">
      <c r="F10" s="40">
        <v>8</v>
      </c>
      <c r="G10" s="36">
        <v>3</v>
      </c>
      <c r="H10" s="36">
        <v>3</v>
      </c>
      <c r="I10" s="36">
        <v>4</v>
      </c>
      <c r="J10" s="36">
        <f t="shared" si="0"/>
        <v>4</v>
      </c>
      <c r="K10" s="36">
        <v>600</v>
      </c>
      <c r="L10" s="36">
        <v>200</v>
      </c>
      <c r="M10" s="36">
        <v>300</v>
      </c>
      <c r="N10" s="36">
        <v>6000</v>
      </c>
      <c r="O10" s="36">
        <v>6000</v>
      </c>
      <c r="P10" s="36">
        <v>200</v>
      </c>
      <c r="Q10" s="37">
        <v>0.214</v>
      </c>
      <c r="R10" s="36">
        <v>0.25398388485537371</v>
      </c>
      <c r="S10" s="37">
        <f t="shared" si="1"/>
        <v>0.3247595264191645</v>
      </c>
      <c r="T10" s="37">
        <f t="shared" si="2"/>
        <v>0.51310995687828276</v>
      </c>
      <c r="U10" s="38"/>
      <c r="V10" s="39">
        <f t="shared" si="3"/>
        <v>0.15694891317509602</v>
      </c>
      <c r="W10" s="38"/>
    </row>
    <row r="11" spans="1:23" x14ac:dyDescent="0.2">
      <c r="F11" s="40">
        <v>9</v>
      </c>
      <c r="G11" s="36">
        <v>3</v>
      </c>
      <c r="H11" s="36">
        <v>3</v>
      </c>
      <c r="I11" s="36">
        <v>4</v>
      </c>
      <c r="J11" s="36">
        <f t="shared" si="0"/>
        <v>4</v>
      </c>
      <c r="K11" s="36">
        <v>500</v>
      </c>
      <c r="L11" s="36">
        <v>200</v>
      </c>
      <c r="M11" s="36">
        <v>400</v>
      </c>
      <c r="N11" s="36">
        <v>6000</v>
      </c>
      <c r="O11" s="36">
        <v>6000</v>
      </c>
      <c r="P11" s="36">
        <v>200</v>
      </c>
      <c r="Q11" s="37">
        <v>0.21299999999999999</v>
      </c>
      <c r="R11" s="36">
        <v>0.24129360074704359</v>
      </c>
      <c r="S11" s="37">
        <f t="shared" si="1"/>
        <v>0.3247595264191645</v>
      </c>
      <c r="T11" s="37">
        <f t="shared" si="2"/>
        <v>0.51310995687828276</v>
      </c>
      <c r="U11" s="38"/>
      <c r="V11" s="39">
        <f t="shared" si="3"/>
        <v>0.15694891317509602</v>
      </c>
      <c r="W11" s="38"/>
    </row>
    <row r="12" spans="1:23" x14ac:dyDescent="0.2">
      <c r="F12" s="40">
        <v>10</v>
      </c>
      <c r="G12" s="36">
        <v>3</v>
      </c>
      <c r="H12" s="36">
        <v>3</v>
      </c>
      <c r="I12" s="36">
        <v>4</v>
      </c>
      <c r="J12" s="36">
        <f t="shared" si="0"/>
        <v>4</v>
      </c>
      <c r="K12" s="36">
        <v>500</v>
      </c>
      <c r="L12" s="36">
        <v>200</v>
      </c>
      <c r="M12" s="36">
        <v>400</v>
      </c>
      <c r="N12" s="36">
        <v>8000</v>
      </c>
      <c r="O12" s="36">
        <v>6000</v>
      </c>
      <c r="P12" s="36">
        <v>200</v>
      </c>
      <c r="Q12" s="37">
        <v>0.28499999999999998</v>
      </c>
      <c r="R12" s="36">
        <v>0.338362674514047</v>
      </c>
      <c r="S12" s="37">
        <f t="shared" si="1"/>
        <v>0.3247595264191645</v>
      </c>
      <c r="T12" s="37">
        <f t="shared" si="2"/>
        <v>0.51310995687828276</v>
      </c>
      <c r="U12" s="38"/>
      <c r="V12" s="39">
        <f t="shared" si="3"/>
        <v>0.20926521756679467</v>
      </c>
      <c r="W12" s="38"/>
    </row>
    <row r="13" spans="1:23" x14ac:dyDescent="0.2">
      <c r="F13" s="40">
        <v>11</v>
      </c>
      <c r="G13" s="36">
        <v>3</v>
      </c>
      <c r="H13" s="36">
        <v>3</v>
      </c>
      <c r="I13" s="36">
        <v>4</v>
      </c>
      <c r="J13" s="36">
        <f t="shared" si="0"/>
        <v>4</v>
      </c>
      <c r="K13" s="36">
        <v>500</v>
      </c>
      <c r="L13" s="36">
        <v>200</v>
      </c>
      <c r="M13" s="36">
        <v>400</v>
      </c>
      <c r="N13" s="36">
        <v>8000</v>
      </c>
      <c r="O13" s="36">
        <v>4000</v>
      </c>
      <c r="P13" s="36">
        <v>200</v>
      </c>
      <c r="Q13" s="37">
        <v>0.51100000000000001</v>
      </c>
      <c r="R13" s="36">
        <v>0.52165812982788951</v>
      </c>
      <c r="S13" s="37">
        <f t="shared" si="1"/>
        <v>0.3247595264191645</v>
      </c>
      <c r="T13" s="37">
        <f t="shared" si="2"/>
        <v>0.84512837026616605</v>
      </c>
      <c r="U13" s="38"/>
      <c r="V13" s="39">
        <f t="shared" si="3"/>
        <v>0.38444475296336522</v>
      </c>
      <c r="W13" s="38"/>
    </row>
    <row r="14" spans="1:23" x14ac:dyDescent="0.2">
      <c r="F14" s="40">
        <v>12</v>
      </c>
      <c r="G14" s="36">
        <v>3</v>
      </c>
      <c r="H14" s="36">
        <v>3</v>
      </c>
      <c r="I14" s="36">
        <v>4</v>
      </c>
      <c r="J14" s="36">
        <f t="shared" si="0"/>
        <v>4</v>
      </c>
      <c r="K14" s="36">
        <v>700</v>
      </c>
      <c r="L14" s="36">
        <v>300</v>
      </c>
      <c r="M14" s="36">
        <v>500</v>
      </c>
      <c r="N14" s="36">
        <v>8000</v>
      </c>
      <c r="O14" s="36">
        <v>4000</v>
      </c>
      <c r="P14" s="36">
        <v>200</v>
      </c>
      <c r="Q14" s="37">
        <v>0.48</v>
      </c>
      <c r="R14" s="36">
        <v>0.4634820846238798</v>
      </c>
      <c r="S14" s="37">
        <f t="shared" si="1"/>
        <v>0.3247595264191645</v>
      </c>
      <c r="T14" s="37">
        <f t="shared" si="2"/>
        <v>0.84512837026616605</v>
      </c>
      <c r="U14" s="38"/>
      <c r="V14" s="39">
        <f t="shared" si="3"/>
        <v>0.38444475296336522</v>
      </c>
      <c r="W14" s="38"/>
    </row>
    <row r="15" spans="1:23" x14ac:dyDescent="0.2">
      <c r="F15" s="40">
        <v>13</v>
      </c>
      <c r="G15" s="36">
        <v>4</v>
      </c>
      <c r="H15" s="36">
        <v>3</v>
      </c>
      <c r="I15" s="36">
        <v>4</v>
      </c>
      <c r="J15" s="36">
        <f t="shared" si="0"/>
        <v>4</v>
      </c>
      <c r="K15" s="36">
        <v>700</v>
      </c>
      <c r="L15" s="36">
        <v>300</v>
      </c>
      <c r="M15" s="36">
        <v>500</v>
      </c>
      <c r="N15" s="36">
        <v>8000</v>
      </c>
      <c r="O15" s="36">
        <v>4000</v>
      </c>
      <c r="P15" s="36">
        <v>200</v>
      </c>
      <c r="Q15" s="37">
        <v>0.754</v>
      </c>
      <c r="R15" s="36">
        <v>0.71839391010009124</v>
      </c>
      <c r="S15" s="37">
        <f t="shared" si="1"/>
        <v>0.40296372443382827</v>
      </c>
      <c r="T15" s="37">
        <f t="shared" si="2"/>
        <v>1.2671075816726245</v>
      </c>
      <c r="U15" s="38"/>
      <c r="V15" s="39">
        <f t="shared" si="3"/>
        <v>0.68345733860153823</v>
      </c>
      <c r="W15" s="38"/>
    </row>
    <row r="16" spans="1:23" x14ac:dyDescent="0.2">
      <c r="F16" s="40">
        <v>14</v>
      </c>
      <c r="G16" s="36">
        <v>4</v>
      </c>
      <c r="H16" s="36">
        <v>3</v>
      </c>
      <c r="I16" s="36">
        <v>4</v>
      </c>
      <c r="J16" s="36">
        <f t="shared" si="0"/>
        <v>4</v>
      </c>
      <c r="K16" s="36">
        <v>700</v>
      </c>
      <c r="L16" s="36">
        <v>300</v>
      </c>
      <c r="M16" s="36">
        <v>500</v>
      </c>
      <c r="N16" s="36">
        <v>6000</v>
      </c>
      <c r="O16" s="36">
        <v>4000</v>
      </c>
      <c r="P16" s="36">
        <v>200</v>
      </c>
      <c r="Q16" s="37">
        <v>0.54700000000000004</v>
      </c>
      <c r="R16" s="36">
        <v>0.51835486207210557</v>
      </c>
      <c r="S16" s="37">
        <f t="shared" si="1"/>
        <v>0.40296372443382827</v>
      </c>
      <c r="T16" s="37">
        <f t="shared" si="2"/>
        <v>1.2671075816726245</v>
      </c>
      <c r="U16" s="38"/>
      <c r="V16" s="39">
        <f t="shared" si="3"/>
        <v>0.5125930039511537</v>
      </c>
      <c r="W16" s="38"/>
    </row>
    <row r="17" spans="6:23" x14ac:dyDescent="0.2">
      <c r="F17" s="40">
        <v>15</v>
      </c>
      <c r="G17" s="36">
        <v>4</v>
      </c>
      <c r="H17" s="36">
        <v>3.6</v>
      </c>
      <c r="I17" s="36">
        <v>4</v>
      </c>
      <c r="J17" s="36">
        <f t="shared" si="0"/>
        <v>4</v>
      </c>
      <c r="K17" s="36">
        <v>700</v>
      </c>
      <c r="L17" s="36">
        <v>300</v>
      </c>
      <c r="M17" s="36">
        <v>500</v>
      </c>
      <c r="N17" s="36">
        <v>6000</v>
      </c>
      <c r="O17" s="36">
        <v>4000</v>
      </c>
      <c r="P17" s="36">
        <v>200</v>
      </c>
      <c r="Q17" s="37">
        <v>0.70150000000000001</v>
      </c>
      <c r="R17" s="36">
        <v>0.66139092962017243</v>
      </c>
      <c r="S17" s="37">
        <f t="shared" si="1"/>
        <v>0.46201054323615337</v>
      </c>
      <c r="T17" s="37">
        <f t="shared" si="2"/>
        <v>1.6217063073800235</v>
      </c>
      <c r="U17" s="38"/>
      <c r="V17" s="39">
        <f t="shared" si="3"/>
        <v>0.67382100260011601</v>
      </c>
      <c r="W17" s="38"/>
    </row>
    <row r="18" spans="6:23" x14ac:dyDescent="0.2">
      <c r="F18" s="40">
        <v>16</v>
      </c>
      <c r="G18" s="36">
        <v>4</v>
      </c>
      <c r="H18" s="36">
        <v>2.7</v>
      </c>
      <c r="I18" s="36">
        <v>4</v>
      </c>
      <c r="J18" s="36">
        <f t="shared" si="0"/>
        <v>4</v>
      </c>
      <c r="K18" s="36">
        <v>700</v>
      </c>
      <c r="L18" s="36">
        <v>300</v>
      </c>
      <c r="M18" s="36">
        <v>500</v>
      </c>
      <c r="N18" s="36">
        <v>6000</v>
      </c>
      <c r="O18" s="36">
        <v>4000</v>
      </c>
      <c r="P18" s="36">
        <v>200</v>
      </c>
      <c r="Q18" s="37">
        <v>0.47299999999999998</v>
      </c>
      <c r="R18" s="36">
        <v>0.45022671701411382</v>
      </c>
      <c r="S18" s="37">
        <f t="shared" si="1"/>
        <v>0.3723469784602732</v>
      </c>
      <c r="T18" s="37">
        <f t="shared" si="2"/>
        <v>1.0948059344051866</v>
      </c>
      <c r="U18" s="38"/>
      <c r="V18" s="39">
        <f t="shared" si="3"/>
        <v>0.43765957939140049</v>
      </c>
      <c r="W18" s="38"/>
    </row>
    <row r="19" spans="6:23" x14ac:dyDescent="0.2">
      <c r="F19" s="40">
        <v>17</v>
      </c>
      <c r="G19" s="36">
        <v>4</v>
      </c>
      <c r="H19" s="36">
        <v>2.7</v>
      </c>
      <c r="I19" s="36">
        <v>4</v>
      </c>
      <c r="J19" s="36">
        <f t="shared" si="0"/>
        <v>4</v>
      </c>
      <c r="K19" s="36">
        <v>700</v>
      </c>
      <c r="L19" s="36">
        <v>300</v>
      </c>
      <c r="M19" s="36">
        <v>500</v>
      </c>
      <c r="N19" s="36">
        <v>6000</v>
      </c>
      <c r="O19" s="36">
        <v>6000</v>
      </c>
      <c r="P19" s="36">
        <v>200</v>
      </c>
      <c r="Q19" s="37">
        <v>0.28699999999999998</v>
      </c>
      <c r="R19" s="36">
        <v>0.28868855268004301</v>
      </c>
      <c r="S19" s="37">
        <f t="shared" si="1"/>
        <v>0.3723469784602732</v>
      </c>
      <c r="T19" s="37">
        <f t="shared" si="2"/>
        <v>0.67481086540229285</v>
      </c>
      <c r="U19" s="38"/>
      <c r="V19" s="39">
        <f t="shared" si="3"/>
        <v>0.23823170012223016</v>
      </c>
      <c r="W19" s="38"/>
    </row>
    <row r="20" spans="6:23" x14ac:dyDescent="0.2">
      <c r="F20" s="40">
        <v>18</v>
      </c>
      <c r="G20" s="36">
        <v>4</v>
      </c>
      <c r="H20" s="36">
        <v>2.7</v>
      </c>
      <c r="I20" s="36">
        <v>8</v>
      </c>
      <c r="J20" s="36">
        <f t="shared" si="0"/>
        <v>8</v>
      </c>
      <c r="K20" s="36">
        <v>700</v>
      </c>
      <c r="L20" s="36">
        <v>300</v>
      </c>
      <c r="M20" s="36">
        <v>500</v>
      </c>
      <c r="N20" s="36">
        <v>6000</v>
      </c>
      <c r="O20" s="36">
        <v>6000</v>
      </c>
      <c r="P20" s="36">
        <v>200</v>
      </c>
      <c r="Q20" s="37">
        <v>0.38600000000000001</v>
      </c>
      <c r="R20" s="36">
        <v>0.39857957133797017</v>
      </c>
      <c r="S20" s="37">
        <f t="shared" si="1"/>
        <v>0.3723469784602732</v>
      </c>
      <c r="T20" s="37">
        <f t="shared" si="2"/>
        <v>0.67481086540229285</v>
      </c>
      <c r="U20" s="38"/>
      <c r="V20" s="39">
        <f t="shared" si="3"/>
        <v>0.33691050130005801</v>
      </c>
      <c r="W20" s="38"/>
    </row>
    <row r="21" spans="6:23" x14ac:dyDescent="0.2">
      <c r="F21" s="40">
        <v>19</v>
      </c>
      <c r="G21" s="36">
        <v>4</v>
      </c>
      <c r="H21" s="36">
        <v>2.7</v>
      </c>
      <c r="I21" s="36">
        <v>8</v>
      </c>
      <c r="J21" s="36">
        <f t="shared" si="0"/>
        <v>8</v>
      </c>
      <c r="K21" s="36">
        <v>400</v>
      </c>
      <c r="L21" s="36">
        <v>300</v>
      </c>
      <c r="M21" s="36">
        <v>600</v>
      </c>
      <c r="N21" s="36">
        <v>6000</v>
      </c>
      <c r="O21" s="36">
        <v>6000</v>
      </c>
      <c r="P21" s="36">
        <v>200</v>
      </c>
      <c r="Q21" s="37">
        <v>0.39400000000000002</v>
      </c>
      <c r="R21" s="36">
        <v>0.40866408577033309</v>
      </c>
      <c r="S21" s="37">
        <f t="shared" si="1"/>
        <v>0.3723469784602732</v>
      </c>
      <c r="T21" s="37">
        <f t="shared" si="2"/>
        <v>0.67481086540229285</v>
      </c>
      <c r="U21" s="38"/>
      <c r="V21" s="39">
        <f t="shared" si="3"/>
        <v>0.33691050130005801</v>
      </c>
      <c r="W21" s="38"/>
    </row>
    <row r="22" spans="6:23" x14ac:dyDescent="0.2">
      <c r="F22" s="40">
        <v>20</v>
      </c>
      <c r="G22" s="36">
        <v>4</v>
      </c>
      <c r="H22" s="36">
        <v>3</v>
      </c>
      <c r="I22" s="36">
        <v>4</v>
      </c>
      <c r="J22" s="36">
        <f t="shared" si="0"/>
        <v>4</v>
      </c>
      <c r="K22" s="36">
        <v>400</v>
      </c>
      <c r="L22" s="36">
        <v>300</v>
      </c>
      <c r="M22" s="36">
        <v>600</v>
      </c>
      <c r="N22" s="36">
        <v>6000</v>
      </c>
      <c r="O22" s="36">
        <v>8000</v>
      </c>
      <c r="P22" s="36">
        <v>200</v>
      </c>
      <c r="Q22" s="37">
        <v>0.22600000000000001</v>
      </c>
      <c r="R22" s="36">
        <v>0.2349334605442715</v>
      </c>
      <c r="S22" s="37">
        <f t="shared" si="1"/>
        <v>0.40296372443382827</v>
      </c>
      <c r="T22" s="37">
        <f t="shared" si="2"/>
        <v>0.55137253138067677</v>
      </c>
      <c r="U22" s="38"/>
      <c r="V22" s="39">
        <f t="shared" si="3"/>
        <v>0.18122899454132174</v>
      </c>
      <c r="W22" s="38"/>
    </row>
    <row r="23" spans="6:23" x14ac:dyDescent="0.2">
      <c r="F23" s="40">
        <v>21</v>
      </c>
      <c r="G23" s="36">
        <v>4</v>
      </c>
      <c r="H23" s="36">
        <v>3</v>
      </c>
      <c r="I23" s="36">
        <v>4</v>
      </c>
      <c r="J23" s="36">
        <f t="shared" si="0"/>
        <v>4</v>
      </c>
      <c r="K23" s="36">
        <v>400</v>
      </c>
      <c r="L23" s="36">
        <v>300</v>
      </c>
      <c r="M23" s="36">
        <v>600</v>
      </c>
      <c r="N23" s="36">
        <v>5000</v>
      </c>
      <c r="O23" s="36">
        <v>8000</v>
      </c>
      <c r="P23" s="36">
        <v>200</v>
      </c>
      <c r="Q23" s="37">
        <v>0.188</v>
      </c>
      <c r="R23" s="36">
        <v>0.19324462051568911</v>
      </c>
      <c r="S23" s="37">
        <f t="shared" si="1"/>
        <v>0.40296372443382827</v>
      </c>
      <c r="T23" s="37">
        <f t="shared" si="2"/>
        <v>0.55137253138067677</v>
      </c>
      <c r="U23" s="38"/>
      <c r="V23" s="39">
        <f t="shared" si="3"/>
        <v>0.15102416211776815</v>
      </c>
      <c r="W23" s="38"/>
    </row>
    <row r="24" spans="6:23" x14ac:dyDescent="0.2">
      <c r="F24" s="40">
        <v>22</v>
      </c>
      <c r="G24" s="36">
        <v>6</v>
      </c>
      <c r="H24" s="36">
        <v>3</v>
      </c>
      <c r="I24" s="36">
        <v>4</v>
      </c>
      <c r="J24" s="36">
        <f t="shared" si="0"/>
        <v>4</v>
      </c>
      <c r="K24" s="36">
        <v>400</v>
      </c>
      <c r="L24" s="36">
        <v>300</v>
      </c>
      <c r="M24" s="36">
        <v>600</v>
      </c>
      <c r="N24" s="36">
        <v>5000</v>
      </c>
      <c r="O24" s="36">
        <v>8000</v>
      </c>
      <c r="P24" s="36">
        <v>200</v>
      </c>
      <c r="Q24" s="37">
        <v>0.38100000000000001</v>
      </c>
      <c r="R24" s="36">
        <v>0.37703403600579338</v>
      </c>
      <c r="S24" s="37">
        <f t="shared" si="1"/>
        <v>0.54617824317073871</v>
      </c>
      <c r="T24" s="37">
        <f t="shared" si="2"/>
        <v>1.0050326710111783</v>
      </c>
      <c r="U24" s="38"/>
      <c r="V24" s="39">
        <f t="shared" si="3"/>
        <v>0.33980436476497833</v>
      </c>
      <c r="W24" s="38"/>
    </row>
    <row r="25" spans="6:23" x14ac:dyDescent="0.2">
      <c r="F25" s="40">
        <v>23</v>
      </c>
      <c r="G25" s="36">
        <v>6</v>
      </c>
      <c r="H25" s="36">
        <v>3</v>
      </c>
      <c r="I25" s="36">
        <v>4</v>
      </c>
      <c r="J25" s="36">
        <f t="shared" si="0"/>
        <v>4</v>
      </c>
      <c r="K25" s="36">
        <v>400</v>
      </c>
      <c r="L25" s="36">
        <v>300</v>
      </c>
      <c r="M25" s="36">
        <v>600</v>
      </c>
      <c r="N25" s="36">
        <v>5000</v>
      </c>
      <c r="O25" s="36">
        <v>6000</v>
      </c>
      <c r="P25" s="36">
        <v>200</v>
      </c>
      <c r="Q25" s="37">
        <v>0.55500000000000005</v>
      </c>
      <c r="R25" s="36">
        <v>0.53760165922569481</v>
      </c>
      <c r="S25" s="37">
        <f t="shared" si="1"/>
        <v>0.54617824317073871</v>
      </c>
      <c r="T25" s="37">
        <f t="shared" si="2"/>
        <v>1.4022850509522915</v>
      </c>
      <c r="U25" s="38"/>
      <c r="V25" s="39">
        <f t="shared" si="3"/>
        <v>0.52316304391698676</v>
      </c>
    </row>
    <row r="26" spans="6:23" x14ac:dyDescent="0.2">
      <c r="F26" s="40">
        <v>24</v>
      </c>
      <c r="G26" s="36">
        <v>6</v>
      </c>
      <c r="H26" s="36">
        <v>3</v>
      </c>
      <c r="I26" s="36">
        <v>4</v>
      </c>
      <c r="J26" s="36">
        <f t="shared" si="0"/>
        <v>4</v>
      </c>
      <c r="K26" s="36">
        <v>400</v>
      </c>
      <c r="L26" s="36">
        <v>300</v>
      </c>
      <c r="M26" s="36">
        <v>600</v>
      </c>
      <c r="N26" s="36">
        <v>6000</v>
      </c>
      <c r="O26" s="36">
        <v>6000</v>
      </c>
      <c r="P26" s="36">
        <v>200</v>
      </c>
      <c r="Q26" s="37">
        <v>0.67100000000000004</v>
      </c>
      <c r="R26" s="36">
        <v>0.65213138508548274</v>
      </c>
      <c r="S26" s="37">
        <f t="shared" si="1"/>
        <v>0.54617824317073871</v>
      </c>
      <c r="T26" s="37">
        <f t="shared" si="2"/>
        <v>1.4022850509522915</v>
      </c>
      <c r="U26" s="38"/>
      <c r="V26" s="39">
        <f t="shared" si="3"/>
        <v>0.62779565270038407</v>
      </c>
    </row>
    <row r="27" spans="6:23" x14ac:dyDescent="0.2">
      <c r="F27" s="40">
        <v>25</v>
      </c>
      <c r="G27" s="36">
        <v>6</v>
      </c>
      <c r="H27" s="36">
        <v>3</v>
      </c>
      <c r="I27" s="36">
        <v>4</v>
      </c>
      <c r="J27" s="36">
        <f t="shared" si="0"/>
        <v>4</v>
      </c>
      <c r="K27" s="36">
        <v>400</v>
      </c>
      <c r="L27" s="36">
        <v>300</v>
      </c>
      <c r="M27" s="36">
        <v>600</v>
      </c>
      <c r="N27" s="36">
        <v>8000</v>
      </c>
      <c r="O27" s="36">
        <v>6000</v>
      </c>
      <c r="P27" s="36">
        <v>200</v>
      </c>
      <c r="Q27" s="37">
        <v>0.90400000000000003</v>
      </c>
      <c r="R27" s="36">
        <v>0.88482124457896472</v>
      </c>
      <c r="S27" s="37">
        <f t="shared" si="1"/>
        <v>0.54617824317073871</v>
      </c>
      <c r="T27" s="37">
        <f t="shared" si="2"/>
        <v>1.4022850509522915</v>
      </c>
      <c r="U27" s="38"/>
      <c r="V27" s="39">
        <f t="shared" si="3"/>
        <v>0.83706087026717868</v>
      </c>
    </row>
    <row r="28" spans="6:23" x14ac:dyDescent="0.2">
      <c r="F28" s="40">
        <v>26</v>
      </c>
      <c r="G28" s="36">
        <v>6</v>
      </c>
      <c r="H28" s="36">
        <v>3</v>
      </c>
      <c r="I28" s="36">
        <v>4</v>
      </c>
      <c r="J28" s="36">
        <f t="shared" si="0"/>
        <v>4</v>
      </c>
      <c r="K28" s="36">
        <v>400</v>
      </c>
      <c r="L28" s="36">
        <v>300</v>
      </c>
      <c r="M28" s="36">
        <v>600</v>
      </c>
      <c r="N28" s="36">
        <v>8000</v>
      </c>
      <c r="O28" s="36">
        <v>4000</v>
      </c>
      <c r="P28" s="36">
        <v>200</v>
      </c>
      <c r="Q28" s="37">
        <v>1.4430000000000001</v>
      </c>
      <c r="R28" s="36">
        <v>1.354797367157129</v>
      </c>
      <c r="S28" s="37">
        <f t="shared" si="1"/>
        <v>0.54617824317073871</v>
      </c>
      <c r="T28" s="37">
        <f t="shared" si="2"/>
        <v>2.169399693957363</v>
      </c>
      <c r="U28" s="38"/>
      <c r="V28" s="39">
        <f t="shared" si="3"/>
        <v>1.5377790118534609</v>
      </c>
    </row>
    <row r="29" spans="6:23" x14ac:dyDescent="0.2">
      <c r="F29" s="40">
        <v>27</v>
      </c>
      <c r="G29" s="36">
        <v>6</v>
      </c>
      <c r="H29" s="36">
        <v>3</v>
      </c>
      <c r="I29" s="36">
        <v>4</v>
      </c>
      <c r="J29" s="36">
        <f t="shared" si="0"/>
        <v>4</v>
      </c>
      <c r="K29" s="36">
        <v>400</v>
      </c>
      <c r="L29" s="36">
        <v>300</v>
      </c>
      <c r="M29" s="36">
        <v>600</v>
      </c>
      <c r="N29" s="36">
        <v>6000</v>
      </c>
      <c r="O29" s="36">
        <v>4000</v>
      </c>
      <c r="P29" s="36">
        <v>200</v>
      </c>
      <c r="Q29" s="37">
        <v>1.0580000000000001</v>
      </c>
      <c r="R29" s="36">
        <v>0.98158702817851473</v>
      </c>
      <c r="S29" s="37">
        <f t="shared" si="1"/>
        <v>0.54617824317073871</v>
      </c>
      <c r="T29" s="37">
        <f t="shared" si="2"/>
        <v>2.169399693957363</v>
      </c>
      <c r="U29" s="38"/>
      <c r="V29" s="39">
        <f t="shared" si="3"/>
        <v>1.1533342588900957</v>
      </c>
    </row>
    <row r="30" spans="6:23" x14ac:dyDescent="0.2">
      <c r="F30" s="40">
        <v>28</v>
      </c>
      <c r="G30" s="36">
        <v>6</v>
      </c>
      <c r="H30" s="36">
        <v>3</v>
      </c>
      <c r="I30" s="36">
        <v>4</v>
      </c>
      <c r="J30" s="36">
        <f t="shared" si="0"/>
        <v>4</v>
      </c>
      <c r="K30" s="36">
        <v>600</v>
      </c>
      <c r="L30" s="36">
        <v>300</v>
      </c>
      <c r="M30" s="36">
        <v>400</v>
      </c>
      <c r="N30" s="36">
        <v>6000</v>
      </c>
      <c r="O30" s="36">
        <v>4000</v>
      </c>
      <c r="P30" s="36">
        <v>200</v>
      </c>
      <c r="Q30" s="37">
        <v>1.131</v>
      </c>
      <c r="R30" s="36">
        <v>1.079939639122216</v>
      </c>
      <c r="S30" s="37">
        <f t="shared" si="1"/>
        <v>0.54617824317073871</v>
      </c>
      <c r="T30" s="37">
        <f t="shared" si="2"/>
        <v>2.169399693957363</v>
      </c>
      <c r="U30" s="38"/>
      <c r="V30" s="39">
        <f t="shared" si="3"/>
        <v>1.1533342588900957</v>
      </c>
      <c r="W30" s="38"/>
    </row>
    <row r="31" spans="6:23" x14ac:dyDescent="0.2">
      <c r="F31" s="40">
        <v>29</v>
      </c>
      <c r="G31" s="36">
        <v>6</v>
      </c>
      <c r="H31" s="36">
        <v>3</v>
      </c>
      <c r="I31" s="36">
        <v>5</v>
      </c>
      <c r="J31" s="36">
        <f t="shared" si="0"/>
        <v>5</v>
      </c>
      <c r="K31" s="36">
        <v>600</v>
      </c>
      <c r="L31" s="36">
        <v>300</v>
      </c>
      <c r="M31" s="36">
        <v>400</v>
      </c>
      <c r="N31" s="36">
        <v>6000</v>
      </c>
      <c r="O31" s="36">
        <v>6000</v>
      </c>
      <c r="P31" s="36">
        <v>200</v>
      </c>
      <c r="Q31" s="37">
        <v>0.76300000000000001</v>
      </c>
      <c r="R31" s="36">
        <v>0.7512042087403622</v>
      </c>
      <c r="S31" s="37">
        <f t="shared" si="1"/>
        <v>0.54617824317073871</v>
      </c>
      <c r="T31" s="37">
        <f t="shared" si="2"/>
        <v>1.4022850509522915</v>
      </c>
      <c r="V31" s="39">
        <f t="shared" si="3"/>
        <v>0.7018968777084541</v>
      </c>
    </row>
    <row r="32" spans="6:23" x14ac:dyDescent="0.2">
      <c r="F32" s="40">
        <v>30</v>
      </c>
      <c r="G32" s="36">
        <v>6</v>
      </c>
      <c r="H32" s="36">
        <v>3</v>
      </c>
      <c r="I32" s="36">
        <v>5</v>
      </c>
      <c r="J32" s="36">
        <f t="shared" si="0"/>
        <v>5</v>
      </c>
      <c r="K32" s="36">
        <v>600</v>
      </c>
      <c r="L32" s="36">
        <v>300</v>
      </c>
      <c r="M32" s="36">
        <v>400</v>
      </c>
      <c r="N32" s="36">
        <v>6000</v>
      </c>
      <c r="O32" s="36">
        <v>8000</v>
      </c>
      <c r="P32" s="36">
        <v>200</v>
      </c>
      <c r="Q32" s="37">
        <v>0.51700000000000002</v>
      </c>
      <c r="R32" s="36">
        <v>0.52235586715511684</v>
      </c>
      <c r="S32" s="37">
        <f t="shared" si="1"/>
        <v>0.54617824317073871</v>
      </c>
      <c r="T32" s="37">
        <f t="shared" si="2"/>
        <v>1.0050326710111783</v>
      </c>
      <c r="V32" s="39">
        <f t="shared" si="3"/>
        <v>0.45589539519937555</v>
      </c>
    </row>
    <row r="33" spans="6:22" x14ac:dyDescent="0.2">
      <c r="F33" s="40">
        <v>31</v>
      </c>
      <c r="G33" s="36">
        <v>6</v>
      </c>
      <c r="H33" s="36">
        <v>3</v>
      </c>
      <c r="I33" s="36">
        <v>4</v>
      </c>
      <c r="J33" s="36">
        <f t="shared" si="0"/>
        <v>4</v>
      </c>
      <c r="K33" s="36">
        <v>800</v>
      </c>
      <c r="L33" s="36">
        <v>300</v>
      </c>
      <c r="M33" s="36">
        <v>400</v>
      </c>
      <c r="N33" s="36">
        <v>6000</v>
      </c>
      <c r="O33" s="36">
        <v>8000</v>
      </c>
      <c r="P33" s="36">
        <v>200</v>
      </c>
      <c r="Q33" s="37">
        <v>0.46500000000000002</v>
      </c>
      <c r="R33" s="36">
        <v>0.46508326979983061</v>
      </c>
      <c r="S33" s="37">
        <f t="shared" si="1"/>
        <v>0.54617824317073871</v>
      </c>
      <c r="T33" s="37">
        <f t="shared" si="2"/>
        <v>1.0050326710111783</v>
      </c>
      <c r="V33" s="39">
        <f t="shared" si="3"/>
        <v>0.40776523771797396</v>
      </c>
    </row>
    <row r="34" spans="6:22" x14ac:dyDescent="0.2">
      <c r="F34" s="40">
        <v>32</v>
      </c>
      <c r="G34" s="36">
        <v>6</v>
      </c>
      <c r="H34" s="36">
        <v>3</v>
      </c>
      <c r="I34" s="36">
        <v>4</v>
      </c>
      <c r="J34" s="36">
        <f t="shared" si="0"/>
        <v>4</v>
      </c>
      <c r="K34" s="36">
        <v>800</v>
      </c>
      <c r="L34" s="36">
        <v>300</v>
      </c>
      <c r="M34" s="36">
        <v>400</v>
      </c>
      <c r="N34" s="36">
        <v>6000</v>
      </c>
      <c r="O34" s="36">
        <v>8000</v>
      </c>
      <c r="P34" s="36">
        <v>300</v>
      </c>
      <c r="Q34" s="37">
        <v>0.38329999999999997</v>
      </c>
      <c r="R34" s="36">
        <v>0.38925053843089352</v>
      </c>
      <c r="S34" s="37">
        <f t="shared" si="1"/>
        <v>0.54617824317073871</v>
      </c>
      <c r="T34" s="37">
        <f t="shared" si="2"/>
        <v>0.82060573960128735</v>
      </c>
      <c r="V34" s="39">
        <f t="shared" si="3"/>
        <v>0.33293892241790712</v>
      </c>
    </row>
    <row r="35" spans="6:22" x14ac:dyDescent="0.2">
      <c r="F35" s="40">
        <v>33</v>
      </c>
      <c r="G35" s="36">
        <v>6</v>
      </c>
      <c r="H35" s="36">
        <v>3</v>
      </c>
      <c r="I35" s="36">
        <v>4</v>
      </c>
      <c r="J35" s="36">
        <f t="shared" si="0"/>
        <v>4</v>
      </c>
      <c r="K35" s="36">
        <v>800</v>
      </c>
      <c r="L35" s="36">
        <v>300</v>
      </c>
      <c r="M35" s="36">
        <v>400</v>
      </c>
      <c r="N35" s="36">
        <v>5000</v>
      </c>
      <c r="O35" s="36">
        <v>8000</v>
      </c>
      <c r="P35" s="36">
        <v>300</v>
      </c>
      <c r="Q35" s="37">
        <v>0.31819999999999998</v>
      </c>
      <c r="R35" s="36">
        <v>0.32119514220574252</v>
      </c>
      <c r="S35" s="37">
        <f t="shared" si="1"/>
        <v>0.54617824317073871</v>
      </c>
      <c r="T35" s="37">
        <f t="shared" si="2"/>
        <v>0.82060573960128735</v>
      </c>
      <c r="V35" s="39">
        <f t="shared" si="3"/>
        <v>0.27744910201492268</v>
      </c>
    </row>
    <row r="36" spans="6:22" x14ac:dyDescent="0.2">
      <c r="F36" s="40">
        <v>34</v>
      </c>
      <c r="G36" s="36">
        <v>8</v>
      </c>
      <c r="H36" s="36">
        <v>3</v>
      </c>
      <c r="I36" s="36">
        <v>4</v>
      </c>
      <c r="J36" s="36">
        <f t="shared" si="0"/>
        <v>4</v>
      </c>
      <c r="K36" s="36">
        <v>800</v>
      </c>
      <c r="L36" s="36">
        <v>300</v>
      </c>
      <c r="M36" s="36">
        <v>400</v>
      </c>
      <c r="N36" s="36">
        <v>5000</v>
      </c>
      <c r="O36" s="36">
        <v>8000</v>
      </c>
      <c r="P36" s="36">
        <v>300</v>
      </c>
      <c r="Q36" s="37">
        <v>0.53500000000000003</v>
      </c>
      <c r="R36" s="36">
        <v>0.53079483848216358</v>
      </c>
      <c r="S36" s="37">
        <f t="shared" si="1"/>
        <v>0.67770150270738372</v>
      </c>
      <c r="T36" s="37">
        <f t="shared" si="2"/>
        <v>1.2303406095400489</v>
      </c>
      <c r="V36" s="39">
        <f t="shared" si="3"/>
        <v>0.49324284802652923</v>
      </c>
    </row>
    <row r="37" spans="6:22" x14ac:dyDescent="0.2">
      <c r="F37" s="40">
        <v>35</v>
      </c>
      <c r="G37" s="36">
        <v>8</v>
      </c>
      <c r="H37" s="36">
        <v>3</v>
      </c>
      <c r="I37" s="36">
        <v>4</v>
      </c>
      <c r="J37" s="36">
        <f t="shared" si="0"/>
        <v>4</v>
      </c>
      <c r="K37" s="36">
        <v>800</v>
      </c>
      <c r="L37" s="36">
        <v>300</v>
      </c>
      <c r="M37" s="36">
        <v>400</v>
      </c>
      <c r="N37" s="36">
        <v>5000</v>
      </c>
      <c r="O37" s="36">
        <v>6000</v>
      </c>
      <c r="P37" s="36">
        <v>300</v>
      </c>
      <c r="Q37" s="37">
        <v>0.7863</v>
      </c>
      <c r="R37" s="36">
        <v>0.76524669059492134</v>
      </c>
      <c r="S37" s="37">
        <f t="shared" si="1"/>
        <v>0.67770150270738372</v>
      </c>
      <c r="T37" s="37">
        <f t="shared" si="2"/>
        <v>1.6837629205638527</v>
      </c>
      <c r="V37" s="39">
        <f t="shared" si="3"/>
        <v>0.75939704289059817</v>
      </c>
    </row>
    <row r="38" spans="6:22" x14ac:dyDescent="0.2">
      <c r="F38" s="40">
        <v>36</v>
      </c>
      <c r="G38" s="36">
        <v>8</v>
      </c>
      <c r="H38" s="36">
        <v>3</v>
      </c>
      <c r="I38" s="36">
        <v>4</v>
      </c>
      <c r="J38" s="36">
        <f t="shared" si="0"/>
        <v>4</v>
      </c>
      <c r="K38" s="36">
        <v>800</v>
      </c>
      <c r="L38" s="36">
        <v>300</v>
      </c>
      <c r="M38" s="36">
        <v>400</v>
      </c>
      <c r="N38" s="36">
        <v>6000</v>
      </c>
      <c r="O38" s="36">
        <v>6000</v>
      </c>
      <c r="P38" s="36">
        <v>300</v>
      </c>
      <c r="Q38" s="37">
        <v>0.95699999999999996</v>
      </c>
      <c r="R38" s="36">
        <v>0.9322568365433116</v>
      </c>
      <c r="S38" s="37">
        <f t="shared" si="1"/>
        <v>0.67770150270738372</v>
      </c>
      <c r="T38" s="37">
        <f t="shared" si="2"/>
        <v>1.6837629205638527</v>
      </c>
      <c r="V38" s="39">
        <f t="shared" si="3"/>
        <v>0.91127645146871772</v>
      </c>
    </row>
    <row r="39" spans="6:22" x14ac:dyDescent="0.2">
      <c r="F39" s="40">
        <v>37</v>
      </c>
      <c r="G39" s="36">
        <v>8</v>
      </c>
      <c r="H39" s="36">
        <v>3</v>
      </c>
      <c r="I39" s="36">
        <v>4</v>
      </c>
      <c r="J39" s="36">
        <f t="shared" si="0"/>
        <v>4</v>
      </c>
      <c r="K39" s="36">
        <v>800</v>
      </c>
      <c r="L39" s="36">
        <v>300</v>
      </c>
      <c r="M39" s="36">
        <v>400</v>
      </c>
      <c r="N39" s="36">
        <v>8000</v>
      </c>
      <c r="O39" s="36">
        <v>6000</v>
      </c>
      <c r="P39" s="36">
        <v>300</v>
      </c>
      <c r="Q39" s="37">
        <v>1.2994000000000001</v>
      </c>
      <c r="R39" s="36">
        <v>1.2686675048377341</v>
      </c>
      <c r="S39" s="37">
        <f t="shared" si="1"/>
        <v>0.67770150270738372</v>
      </c>
      <c r="T39" s="37">
        <f t="shared" si="2"/>
        <v>1.6837629205638527</v>
      </c>
      <c r="V39" s="39">
        <f t="shared" si="3"/>
        <v>1.2150352686249568</v>
      </c>
    </row>
    <row r="40" spans="6:22" x14ac:dyDescent="0.2">
      <c r="F40" s="40">
        <v>38</v>
      </c>
      <c r="G40" s="36">
        <v>8</v>
      </c>
      <c r="H40" s="36">
        <v>3</v>
      </c>
      <c r="I40" s="36">
        <v>4</v>
      </c>
      <c r="J40" s="36">
        <f t="shared" si="0"/>
        <v>4</v>
      </c>
      <c r="K40" s="36">
        <v>800</v>
      </c>
      <c r="L40" s="36">
        <v>300</v>
      </c>
      <c r="M40" s="36">
        <v>400</v>
      </c>
      <c r="N40" s="36">
        <v>8000</v>
      </c>
      <c r="O40" s="36">
        <v>4000</v>
      </c>
      <c r="P40" s="36">
        <v>300</v>
      </c>
      <c r="Q40" s="37">
        <v>2.1629999999999998</v>
      </c>
      <c r="R40" s="36">
        <v>2.0128387506747329</v>
      </c>
      <c r="S40" s="37">
        <f t="shared" si="1"/>
        <v>0.67770150270738372</v>
      </c>
      <c r="T40" s="37">
        <f t="shared" si="2"/>
        <v>2.5308572746907889</v>
      </c>
      <c r="V40" s="39">
        <f t="shared" si="3"/>
        <v>2.2321623207124763</v>
      </c>
    </row>
    <row r="41" spans="6:22" x14ac:dyDescent="0.2">
      <c r="F41" s="40">
        <v>39</v>
      </c>
      <c r="G41" s="36">
        <v>8</v>
      </c>
      <c r="H41" s="36">
        <v>3</v>
      </c>
      <c r="I41" s="36">
        <v>8</v>
      </c>
      <c r="J41" s="36">
        <f t="shared" si="0"/>
        <v>8</v>
      </c>
      <c r="K41" s="36">
        <v>800</v>
      </c>
      <c r="L41" s="36">
        <v>300</v>
      </c>
      <c r="M41" s="36">
        <v>400</v>
      </c>
      <c r="N41" s="36">
        <v>8000</v>
      </c>
      <c r="O41" s="36">
        <v>4000</v>
      </c>
      <c r="P41" s="36">
        <v>300</v>
      </c>
      <c r="Q41" s="37">
        <v>2.7610000000000001</v>
      </c>
      <c r="R41" s="36">
        <v>2.466379723015832</v>
      </c>
      <c r="S41" s="37">
        <f t="shared" si="1"/>
        <v>0.67770150270738372</v>
      </c>
      <c r="T41" s="37">
        <f t="shared" si="2"/>
        <v>2.5308572746907889</v>
      </c>
      <c r="V41" s="39">
        <f t="shared" si="3"/>
        <v>3.1567542273697864</v>
      </c>
    </row>
    <row r="42" spans="6:22" x14ac:dyDescent="0.2">
      <c r="F42" s="40">
        <v>40</v>
      </c>
      <c r="G42" s="36">
        <v>8</v>
      </c>
      <c r="H42" s="36">
        <v>3</v>
      </c>
      <c r="I42" s="36">
        <v>8</v>
      </c>
      <c r="J42" s="36">
        <f t="shared" si="0"/>
        <v>8</v>
      </c>
      <c r="K42" s="36">
        <v>800</v>
      </c>
      <c r="L42" s="36">
        <v>300</v>
      </c>
      <c r="M42" s="36">
        <v>400</v>
      </c>
      <c r="N42" s="36">
        <v>7000</v>
      </c>
      <c r="O42" s="36">
        <v>4000</v>
      </c>
      <c r="P42" s="36">
        <v>300</v>
      </c>
      <c r="Q42" s="37">
        <v>2.3119999999999998</v>
      </c>
      <c r="R42" s="36">
        <v>2.098089701395792</v>
      </c>
      <c r="S42" s="37">
        <f t="shared" si="1"/>
        <v>0.67770150270738372</v>
      </c>
      <c r="T42" s="37">
        <f t="shared" si="2"/>
        <v>2.5308572746907889</v>
      </c>
      <c r="V42" s="39">
        <f t="shared" si="3"/>
        <v>2.7621599489485633</v>
      </c>
    </row>
    <row r="43" spans="6:22" x14ac:dyDescent="0.2">
      <c r="F43" s="40">
        <v>41</v>
      </c>
      <c r="G43" s="36">
        <v>8</v>
      </c>
      <c r="H43" s="36">
        <v>3</v>
      </c>
      <c r="I43" s="36">
        <v>5</v>
      </c>
      <c r="J43" s="36">
        <f t="shared" si="0"/>
        <v>5</v>
      </c>
      <c r="K43" s="36">
        <v>800</v>
      </c>
      <c r="L43" s="36">
        <v>300</v>
      </c>
      <c r="M43" s="36">
        <v>400</v>
      </c>
      <c r="N43" s="36">
        <v>6000</v>
      </c>
      <c r="O43" s="36">
        <v>6000</v>
      </c>
      <c r="P43" s="36">
        <v>300</v>
      </c>
      <c r="Q43" s="37">
        <v>1.0529999999999999</v>
      </c>
      <c r="R43" s="36">
        <v>1.022043544127428</v>
      </c>
      <c r="S43" s="37">
        <f t="shared" si="1"/>
        <v>0.67770150270738372</v>
      </c>
      <c r="T43" s="37">
        <f t="shared" si="2"/>
        <v>1.6837629205638527</v>
      </c>
      <c r="V43" s="39">
        <f t="shared" si="3"/>
        <v>1.0188380458894206</v>
      </c>
    </row>
    <row r="44" spans="6:22" x14ac:dyDescent="0.2">
      <c r="F44" s="40">
        <v>42</v>
      </c>
      <c r="G44" s="36">
        <v>8</v>
      </c>
      <c r="H44" s="36">
        <v>3</v>
      </c>
      <c r="I44" s="36">
        <v>8</v>
      </c>
      <c r="J44" s="36">
        <f t="shared" si="0"/>
        <v>8</v>
      </c>
      <c r="K44" s="36">
        <v>800</v>
      </c>
      <c r="L44" s="36">
        <v>300</v>
      </c>
      <c r="M44" s="36">
        <v>400</v>
      </c>
      <c r="N44" s="36">
        <v>6000</v>
      </c>
      <c r="O44" s="36">
        <v>6000</v>
      </c>
      <c r="P44" s="36">
        <v>300</v>
      </c>
      <c r="Q44" s="37">
        <v>1.274</v>
      </c>
      <c r="R44" s="36">
        <v>1.2256227107524471</v>
      </c>
      <c r="S44" s="37">
        <f t="shared" si="1"/>
        <v>0.67770150270738372</v>
      </c>
      <c r="T44" s="37">
        <f t="shared" si="2"/>
        <v>1.6837629205638527</v>
      </c>
      <c r="V44" s="39">
        <f t="shared" si="3"/>
        <v>1.288739516738288</v>
      </c>
    </row>
    <row r="45" spans="6:22" x14ac:dyDescent="0.2">
      <c r="F45" s="40">
        <v>43</v>
      </c>
      <c r="G45" s="36">
        <v>8</v>
      </c>
      <c r="H45" s="36">
        <v>3</v>
      </c>
      <c r="I45" s="36">
        <v>8</v>
      </c>
      <c r="J45" s="36">
        <f t="shared" si="0"/>
        <v>8</v>
      </c>
      <c r="K45" s="36">
        <v>800</v>
      </c>
      <c r="L45" s="36">
        <v>300</v>
      </c>
      <c r="M45" s="36">
        <v>600</v>
      </c>
      <c r="N45" s="36">
        <v>6000</v>
      </c>
      <c r="O45" s="36">
        <v>6000</v>
      </c>
      <c r="P45" s="36">
        <v>300</v>
      </c>
      <c r="Q45" s="37">
        <v>1.048</v>
      </c>
      <c r="R45" s="36">
        <v>0.99426192545531011</v>
      </c>
      <c r="S45" s="37">
        <f t="shared" si="1"/>
        <v>0.67770150270738372</v>
      </c>
      <c r="T45" s="37">
        <f t="shared" si="2"/>
        <v>1.6837629205638527</v>
      </c>
      <c r="V45" s="39">
        <f t="shared" si="3"/>
        <v>1.288739516738288</v>
      </c>
    </row>
    <row r="46" spans="6:22" x14ac:dyDescent="0.2">
      <c r="F46" s="40">
        <v>44</v>
      </c>
      <c r="G46" s="36">
        <v>8</v>
      </c>
      <c r="H46" s="36">
        <v>3</v>
      </c>
      <c r="I46" s="36">
        <v>4</v>
      </c>
      <c r="J46" s="36">
        <f t="shared" si="0"/>
        <v>4</v>
      </c>
      <c r="K46" s="36">
        <v>800</v>
      </c>
      <c r="L46" s="36">
        <v>300</v>
      </c>
      <c r="M46" s="36">
        <v>600</v>
      </c>
      <c r="N46" s="36">
        <v>6000</v>
      </c>
      <c r="O46" s="36">
        <v>6000</v>
      </c>
      <c r="P46" s="36">
        <v>300</v>
      </c>
      <c r="Q46" s="37">
        <v>0.84399999999999997</v>
      </c>
      <c r="R46" s="36">
        <v>0.81026780402656373</v>
      </c>
      <c r="S46" s="37">
        <f t="shared" si="1"/>
        <v>0.67770150270738372</v>
      </c>
      <c r="T46" s="37">
        <f t="shared" si="2"/>
        <v>1.6837629205638527</v>
      </c>
      <c r="V46" s="39">
        <f t="shared" si="3"/>
        <v>0.91127645146871772</v>
      </c>
    </row>
    <row r="47" spans="6:22" x14ac:dyDescent="0.2">
      <c r="F47" s="40">
        <v>45</v>
      </c>
      <c r="G47" s="36">
        <v>8</v>
      </c>
      <c r="H47" s="36">
        <v>3</v>
      </c>
      <c r="I47" s="36">
        <v>4</v>
      </c>
      <c r="J47" s="36">
        <f t="shared" si="0"/>
        <v>4</v>
      </c>
      <c r="K47" s="36">
        <v>800</v>
      </c>
      <c r="L47" s="36">
        <v>300</v>
      </c>
      <c r="M47" s="36">
        <v>600</v>
      </c>
      <c r="N47" s="36">
        <v>6000</v>
      </c>
      <c r="O47" s="36">
        <v>3000</v>
      </c>
      <c r="P47" s="36">
        <v>300</v>
      </c>
      <c r="Q47" s="37">
        <v>1.383</v>
      </c>
      <c r="R47" s="36">
        <v>1.2667180678407131</v>
      </c>
      <c r="S47" s="37">
        <f t="shared" si="1"/>
        <v>0.67770150270738372</v>
      </c>
      <c r="T47" s="37">
        <f t="shared" si="2"/>
        <v>3.2970466496524606</v>
      </c>
      <c r="V47" s="39">
        <f t="shared" si="3"/>
        <v>2.577479033476576</v>
      </c>
    </row>
    <row r="48" spans="6:22" x14ac:dyDescent="0.2">
      <c r="F48" s="40">
        <v>46</v>
      </c>
      <c r="G48" s="36">
        <v>8</v>
      </c>
      <c r="H48" s="36">
        <v>3</v>
      </c>
      <c r="I48" s="36">
        <v>4</v>
      </c>
      <c r="J48" s="36">
        <f t="shared" si="0"/>
        <v>4</v>
      </c>
      <c r="K48" s="36">
        <v>800</v>
      </c>
      <c r="L48" s="36">
        <v>300</v>
      </c>
      <c r="M48" s="36">
        <v>600</v>
      </c>
      <c r="N48" s="36">
        <v>6000</v>
      </c>
      <c r="O48" s="36">
        <v>4000</v>
      </c>
      <c r="P48" s="36">
        <v>300</v>
      </c>
      <c r="Q48" s="37">
        <v>1.1930000000000001</v>
      </c>
      <c r="R48" s="36">
        <v>1.102769457181445</v>
      </c>
      <c r="S48" s="37">
        <f t="shared" si="1"/>
        <v>0.67770150270738372</v>
      </c>
      <c r="T48" s="37">
        <f t="shared" si="2"/>
        <v>2.5308572746907889</v>
      </c>
      <c r="V48" s="39">
        <f t="shared" si="3"/>
        <v>1.6741217405343574</v>
      </c>
    </row>
    <row r="49" spans="6:22" x14ac:dyDescent="0.2">
      <c r="F49" s="40">
        <v>47</v>
      </c>
      <c r="G49" s="36">
        <v>8</v>
      </c>
      <c r="H49" s="36">
        <v>3</v>
      </c>
      <c r="I49" s="36">
        <v>4</v>
      </c>
      <c r="J49" s="36">
        <f t="shared" si="0"/>
        <v>4</v>
      </c>
      <c r="K49" s="36">
        <v>800</v>
      </c>
      <c r="L49" s="36">
        <v>300</v>
      </c>
      <c r="M49" s="36">
        <v>600</v>
      </c>
      <c r="N49" s="36">
        <v>6000</v>
      </c>
      <c r="O49" s="36">
        <v>5000</v>
      </c>
      <c r="P49" s="36">
        <v>300</v>
      </c>
      <c r="Q49" s="37">
        <v>1.006</v>
      </c>
      <c r="R49" s="36">
        <v>0.94830354902075586</v>
      </c>
      <c r="S49" s="37">
        <f t="shared" si="1"/>
        <v>0.67770150270738372</v>
      </c>
      <c r="T49" s="37">
        <f t="shared" si="2"/>
        <v>2.0326810770005905</v>
      </c>
      <c r="V49" s="39">
        <f t="shared" si="3"/>
        <v>1.1979040046224283</v>
      </c>
    </row>
    <row r="50" spans="6:22" x14ac:dyDescent="0.2">
      <c r="F50" s="40">
        <v>48</v>
      </c>
      <c r="G50" s="36">
        <v>8</v>
      </c>
      <c r="H50" s="36">
        <v>3</v>
      </c>
      <c r="I50" s="36">
        <v>4</v>
      </c>
      <c r="J50" s="36">
        <f t="shared" si="0"/>
        <v>4</v>
      </c>
      <c r="K50" s="36">
        <v>500</v>
      </c>
      <c r="L50" s="36">
        <v>300</v>
      </c>
      <c r="M50" s="36">
        <v>500</v>
      </c>
      <c r="N50" s="36">
        <v>6000</v>
      </c>
      <c r="O50" s="36">
        <v>5000</v>
      </c>
      <c r="P50" s="36">
        <v>300</v>
      </c>
      <c r="Q50" s="37">
        <v>1.141</v>
      </c>
      <c r="R50" s="36">
        <v>1.1006196675461111</v>
      </c>
      <c r="S50" s="37">
        <f t="shared" si="1"/>
        <v>0.67770150270738372</v>
      </c>
      <c r="T50" s="37">
        <f t="shared" si="2"/>
        <v>2.0326810770005905</v>
      </c>
      <c r="V50" s="39">
        <f t="shared" si="3"/>
        <v>1.1979040046224283</v>
      </c>
    </row>
    <row r="51" spans="6:22" x14ac:dyDescent="0.2">
      <c r="F51" s="40">
        <v>49</v>
      </c>
      <c r="G51" s="36">
        <v>8</v>
      </c>
      <c r="H51" s="36">
        <v>3</v>
      </c>
      <c r="I51" s="36">
        <v>4</v>
      </c>
      <c r="J51" s="36">
        <f t="shared" si="0"/>
        <v>4</v>
      </c>
      <c r="K51" s="36">
        <v>600</v>
      </c>
      <c r="L51" s="36">
        <v>400</v>
      </c>
      <c r="M51" s="36">
        <v>800</v>
      </c>
      <c r="N51" s="36">
        <v>6000</v>
      </c>
      <c r="O51" s="36">
        <v>5000</v>
      </c>
      <c r="P51" s="36">
        <v>300</v>
      </c>
      <c r="Q51" s="37">
        <v>0.873</v>
      </c>
      <c r="R51" s="36">
        <v>0.79340256171518775</v>
      </c>
      <c r="S51" s="37">
        <f t="shared" si="1"/>
        <v>0.67770150270738372</v>
      </c>
      <c r="T51" s="37">
        <f t="shared" si="2"/>
        <v>2.0326810770005905</v>
      </c>
      <c r="V51" s="39">
        <f t="shared" si="3"/>
        <v>1.1979040046224283</v>
      </c>
    </row>
    <row r="52" spans="6:22" x14ac:dyDescent="0.2">
      <c r="F52" s="40">
        <v>50</v>
      </c>
      <c r="G52" s="36">
        <v>10</v>
      </c>
      <c r="H52" s="36">
        <v>3</v>
      </c>
      <c r="I52" s="36">
        <v>4</v>
      </c>
      <c r="J52" s="36">
        <f t="shared" si="0"/>
        <v>4</v>
      </c>
      <c r="K52" s="36">
        <v>600</v>
      </c>
      <c r="L52" s="36">
        <v>400</v>
      </c>
      <c r="M52" s="36">
        <v>800</v>
      </c>
      <c r="N52" s="36">
        <v>6000</v>
      </c>
      <c r="O52" s="36">
        <v>5000</v>
      </c>
      <c r="P52" s="36">
        <v>300</v>
      </c>
      <c r="Q52" s="37">
        <v>1.18</v>
      </c>
      <c r="R52" s="36">
        <v>1.059445347951975</v>
      </c>
      <c r="S52" s="37">
        <f t="shared" si="1"/>
        <v>0.80116313699293884</v>
      </c>
      <c r="T52" s="37">
        <f t="shared" si="2"/>
        <v>2.676055754127542</v>
      </c>
      <c r="V52" s="39">
        <f t="shared" si="3"/>
        <v>1.8717250072225442</v>
      </c>
    </row>
    <row r="53" spans="6:22" x14ac:dyDescent="0.2">
      <c r="F53" s="40">
        <v>51</v>
      </c>
      <c r="G53" s="36">
        <v>10</v>
      </c>
      <c r="H53" s="36">
        <v>3</v>
      </c>
      <c r="I53" s="36">
        <v>4</v>
      </c>
      <c r="J53" s="36">
        <f t="shared" si="0"/>
        <v>4</v>
      </c>
      <c r="K53" s="36">
        <v>600</v>
      </c>
      <c r="L53" s="36">
        <v>400</v>
      </c>
      <c r="M53" s="36">
        <v>800</v>
      </c>
      <c r="N53" s="36">
        <v>6000</v>
      </c>
      <c r="O53" s="36">
        <v>6000</v>
      </c>
      <c r="P53" s="36">
        <v>300</v>
      </c>
      <c r="Q53" s="37">
        <v>1.0449999999999999</v>
      </c>
      <c r="R53" s="36">
        <v>0.95609723957149884</v>
      </c>
      <c r="S53" s="37">
        <f t="shared" si="1"/>
        <v>0.80116313699293884</v>
      </c>
      <c r="T53" s="37">
        <f t="shared" si="2"/>
        <v>2.2393190442289841</v>
      </c>
      <c r="V53" s="39">
        <f t="shared" si="3"/>
        <v>1.4238694554198714</v>
      </c>
    </row>
    <row r="54" spans="6:22" x14ac:dyDescent="0.2">
      <c r="F54" s="40">
        <v>52</v>
      </c>
      <c r="G54" s="36">
        <v>10</v>
      </c>
      <c r="H54" s="36">
        <v>3</v>
      </c>
      <c r="I54" s="36">
        <v>4</v>
      </c>
      <c r="J54" s="36">
        <f t="shared" si="0"/>
        <v>4</v>
      </c>
      <c r="K54" s="36">
        <v>600</v>
      </c>
      <c r="L54" s="36">
        <v>400</v>
      </c>
      <c r="M54" s="36">
        <v>800</v>
      </c>
      <c r="N54" s="36">
        <v>7000</v>
      </c>
      <c r="O54" s="36">
        <v>6000</v>
      </c>
      <c r="P54" s="36">
        <v>300</v>
      </c>
      <c r="Q54" s="37">
        <v>1.246</v>
      </c>
      <c r="R54" s="36">
        <v>1.1454275476714191</v>
      </c>
      <c r="S54" s="37">
        <f t="shared" si="1"/>
        <v>0.80116313699293884</v>
      </c>
      <c r="T54" s="37">
        <f t="shared" si="2"/>
        <v>2.2393190442289841</v>
      </c>
      <c r="V54" s="39">
        <f t="shared" si="3"/>
        <v>1.6611810313231832</v>
      </c>
    </row>
    <row r="55" spans="6:22" x14ac:dyDescent="0.2">
      <c r="F55" s="40">
        <v>53</v>
      </c>
      <c r="G55" s="36">
        <v>10</v>
      </c>
      <c r="H55" s="36">
        <v>3.6</v>
      </c>
      <c r="I55" s="36">
        <v>4</v>
      </c>
      <c r="J55" s="36">
        <f t="shared" si="0"/>
        <v>4</v>
      </c>
      <c r="K55" s="36">
        <v>600</v>
      </c>
      <c r="L55" s="36">
        <v>400</v>
      </c>
      <c r="M55" s="36">
        <v>800</v>
      </c>
      <c r="N55" s="36">
        <v>7000</v>
      </c>
      <c r="O55" s="36">
        <v>6000</v>
      </c>
      <c r="P55" s="36">
        <v>300</v>
      </c>
      <c r="Q55" s="37">
        <v>1.597</v>
      </c>
      <c r="R55" s="36">
        <v>1.455097842948776</v>
      </c>
      <c r="S55" s="37">
        <f t="shared" si="1"/>
        <v>0.91855865354369193</v>
      </c>
      <c r="T55" s="37">
        <f t="shared" si="2"/>
        <v>2.8008539872423266</v>
      </c>
      <c r="V55" s="39">
        <f t="shared" si="3"/>
        <v>2.1836791750929683</v>
      </c>
    </row>
    <row r="56" spans="6:22" x14ac:dyDescent="0.2">
      <c r="F56" s="40">
        <v>54</v>
      </c>
      <c r="G56" s="36">
        <v>10</v>
      </c>
      <c r="H56" s="36">
        <v>3.6</v>
      </c>
      <c r="I56" s="36">
        <v>4</v>
      </c>
      <c r="J56" s="36">
        <f t="shared" si="0"/>
        <v>4</v>
      </c>
      <c r="K56" s="36">
        <v>600</v>
      </c>
      <c r="L56" s="36">
        <v>400</v>
      </c>
      <c r="M56" s="36">
        <v>600</v>
      </c>
      <c r="N56" s="36">
        <v>7000</v>
      </c>
      <c r="O56" s="36">
        <v>6000</v>
      </c>
      <c r="P56" s="36">
        <v>300</v>
      </c>
      <c r="Q56" s="37">
        <v>1.8089999999999999</v>
      </c>
      <c r="R56" s="36">
        <v>1.70330238926762</v>
      </c>
      <c r="S56" s="37">
        <f t="shared" si="1"/>
        <v>0.91855865354369193</v>
      </c>
      <c r="T56" s="37">
        <f t="shared" si="2"/>
        <v>2.8008539872423266</v>
      </c>
      <c r="V56" s="39">
        <f t="shared" si="3"/>
        <v>2.1836791750929683</v>
      </c>
    </row>
    <row r="57" spans="6:22" x14ac:dyDescent="0.2">
      <c r="F57" s="40">
        <v>56</v>
      </c>
      <c r="G57" s="36">
        <v>12</v>
      </c>
      <c r="H57" s="36">
        <v>3</v>
      </c>
      <c r="I57" s="36">
        <v>4</v>
      </c>
      <c r="J57" s="36">
        <f>I57</f>
        <v>4</v>
      </c>
      <c r="K57" s="36">
        <v>500</v>
      </c>
      <c r="L57" s="36">
        <v>300</v>
      </c>
      <c r="M57" s="36">
        <v>500</v>
      </c>
      <c r="N57" s="36">
        <v>6000</v>
      </c>
      <c r="O57" s="36">
        <v>6000</v>
      </c>
      <c r="P57" s="36">
        <v>200</v>
      </c>
      <c r="Q57" s="37">
        <v>2.0760000000000001</v>
      </c>
      <c r="R57" s="36">
        <v>1.9642258220240689</v>
      </c>
      <c r="S57" s="37">
        <f t="shared" ref="S57:S111" si="4">1.25*0.05*(H57*G57)^0.75</f>
        <v>0.91855865354369193</v>
      </c>
      <c r="T57" s="37">
        <f t="shared" ref="T57:T111" si="5">1.25*(H57*G57)^0.75*0.075/SQRT((P57*O57/1000/1000)*(0.2+O57/1000/H57/G57)^2)</f>
        <v>3.4303315563917227</v>
      </c>
      <c r="V57" s="39">
        <f t="shared" ref="V57:V111" si="6">(2*PI())/(3.5*SQRT($B$7*1000*1000*((O57^3*P57)/36/1000^4)/(($B$6*(N57/1000)^2*I57/H57/9.81)*(H57*G57)^4)))</f>
        <v>2.5111826108015363</v>
      </c>
    </row>
    <row r="58" spans="6:22" x14ac:dyDescent="0.2">
      <c r="F58" s="40">
        <v>57</v>
      </c>
      <c r="G58" s="36">
        <v>12</v>
      </c>
      <c r="H58" s="36">
        <v>3</v>
      </c>
      <c r="I58" s="36">
        <v>4</v>
      </c>
      <c r="J58" s="36">
        <f t="shared" ref="J58:J111" si="7">I58</f>
        <v>4</v>
      </c>
      <c r="K58" s="36">
        <v>500</v>
      </c>
      <c r="L58" s="36">
        <v>300</v>
      </c>
      <c r="M58" s="36">
        <v>500</v>
      </c>
      <c r="N58" s="36">
        <v>6000</v>
      </c>
      <c r="O58" s="36">
        <v>4000</v>
      </c>
      <c r="P58" s="36">
        <v>200</v>
      </c>
      <c r="Q58" s="37">
        <v>2.8119999999999998</v>
      </c>
      <c r="R58" s="36">
        <v>2.5570471544572122</v>
      </c>
      <c r="S58" s="37">
        <f t="shared" si="4"/>
        <v>0.91855865354369193</v>
      </c>
      <c r="T58" s="37">
        <f t="shared" si="5"/>
        <v>4.9515097274462567</v>
      </c>
      <c r="V58" s="39">
        <f t="shared" si="6"/>
        <v>4.6133370355603827</v>
      </c>
    </row>
    <row r="59" spans="6:22" x14ac:dyDescent="0.2">
      <c r="F59" s="40">
        <v>58</v>
      </c>
      <c r="G59" s="36">
        <v>12</v>
      </c>
      <c r="H59" s="36">
        <v>3</v>
      </c>
      <c r="I59" s="36">
        <v>4</v>
      </c>
      <c r="J59" s="36">
        <f t="shared" si="7"/>
        <v>4</v>
      </c>
      <c r="K59" s="36">
        <v>500</v>
      </c>
      <c r="L59" s="36">
        <v>300</v>
      </c>
      <c r="M59" s="36">
        <v>500</v>
      </c>
      <c r="N59" s="36">
        <v>6000</v>
      </c>
      <c r="O59" s="36">
        <v>8000</v>
      </c>
      <c r="P59" s="36">
        <v>200</v>
      </c>
      <c r="Q59" s="37">
        <v>1.532</v>
      </c>
      <c r="R59" s="36">
        <v>1.4924201248287341</v>
      </c>
      <c r="S59" s="37">
        <f t="shared" si="4"/>
        <v>0.91855865354369193</v>
      </c>
      <c r="T59" s="37">
        <f t="shared" si="5"/>
        <v>2.579865551338822</v>
      </c>
      <c r="V59" s="39">
        <f t="shared" si="6"/>
        <v>1.6310609508718958</v>
      </c>
    </row>
    <row r="60" spans="6:22" x14ac:dyDescent="0.2">
      <c r="F60" s="40">
        <v>59</v>
      </c>
      <c r="G60" s="36">
        <v>12</v>
      </c>
      <c r="H60" s="36">
        <v>3</v>
      </c>
      <c r="I60" s="36">
        <v>4</v>
      </c>
      <c r="J60" s="36">
        <f t="shared" si="7"/>
        <v>4</v>
      </c>
      <c r="K60" s="36">
        <v>400</v>
      </c>
      <c r="L60" s="36">
        <v>200</v>
      </c>
      <c r="M60" s="36">
        <v>300</v>
      </c>
      <c r="N60" s="36">
        <v>6000</v>
      </c>
      <c r="O60" s="36">
        <v>4000</v>
      </c>
      <c r="P60" s="36">
        <v>200</v>
      </c>
      <c r="Q60" s="37">
        <v>4.1680000000000001</v>
      </c>
      <c r="R60" s="36">
        <v>4.0268123484725873</v>
      </c>
      <c r="S60" s="37">
        <f t="shared" si="4"/>
        <v>0.91855865354369193</v>
      </c>
      <c r="T60" s="37">
        <f t="shared" si="5"/>
        <v>4.9515097274462567</v>
      </c>
      <c r="V60" s="39">
        <f t="shared" si="6"/>
        <v>4.6133370355603827</v>
      </c>
    </row>
    <row r="61" spans="6:22" x14ac:dyDescent="0.2">
      <c r="F61" s="40">
        <v>60</v>
      </c>
      <c r="G61" s="36">
        <v>12</v>
      </c>
      <c r="H61" s="36">
        <v>3.6</v>
      </c>
      <c r="I61" s="36">
        <v>4</v>
      </c>
      <c r="J61" s="36">
        <f t="shared" si="7"/>
        <v>4</v>
      </c>
      <c r="K61" s="36">
        <v>400</v>
      </c>
      <c r="L61" s="36">
        <v>200</v>
      </c>
      <c r="M61" s="36">
        <v>300</v>
      </c>
      <c r="N61" s="36">
        <v>6000</v>
      </c>
      <c r="O61" s="36">
        <v>4000</v>
      </c>
      <c r="P61" s="36">
        <v>200</v>
      </c>
      <c r="Q61" s="37">
        <v>5.3529999999999998</v>
      </c>
      <c r="R61" s="36">
        <v>5.1425865675992224</v>
      </c>
      <c r="S61" s="37">
        <f t="shared" si="4"/>
        <v>1.0531562936943226</v>
      </c>
      <c r="T61" s="37">
        <f t="shared" si="5"/>
        <v>6.0363688023484592</v>
      </c>
      <c r="V61" s="39">
        <f t="shared" si="6"/>
        <v>6.0643890234010449</v>
      </c>
    </row>
    <row r="62" spans="6:22" x14ac:dyDescent="0.2">
      <c r="F62" s="40">
        <v>61</v>
      </c>
      <c r="G62" s="36">
        <v>12</v>
      </c>
      <c r="H62" s="36">
        <v>3.6</v>
      </c>
      <c r="I62" s="36">
        <v>4</v>
      </c>
      <c r="J62" s="36">
        <f t="shared" si="7"/>
        <v>4</v>
      </c>
      <c r="K62" s="36">
        <v>600</v>
      </c>
      <c r="L62" s="36">
        <v>200</v>
      </c>
      <c r="M62" s="36">
        <v>300</v>
      </c>
      <c r="N62" s="36">
        <v>6000</v>
      </c>
      <c r="O62" s="36">
        <v>4000</v>
      </c>
      <c r="P62" s="36">
        <v>200</v>
      </c>
      <c r="Q62" s="37">
        <v>5.2380000000000004</v>
      </c>
      <c r="R62" s="36">
        <v>5.0102138592750816</v>
      </c>
      <c r="S62" s="37">
        <f t="shared" si="4"/>
        <v>1.0531562936943226</v>
      </c>
      <c r="T62" s="37">
        <f t="shared" si="5"/>
        <v>6.0363688023484592</v>
      </c>
      <c r="V62" s="39">
        <f t="shared" si="6"/>
        <v>6.0643890234010449</v>
      </c>
    </row>
    <row r="63" spans="6:22" x14ac:dyDescent="0.2">
      <c r="F63" s="40">
        <v>62</v>
      </c>
      <c r="G63" s="36">
        <v>12</v>
      </c>
      <c r="H63" s="36">
        <v>3.6</v>
      </c>
      <c r="I63" s="36">
        <v>4</v>
      </c>
      <c r="J63" s="36">
        <f t="shared" si="7"/>
        <v>4</v>
      </c>
      <c r="K63" s="36">
        <v>600</v>
      </c>
      <c r="L63" s="36">
        <v>200</v>
      </c>
      <c r="M63" s="36">
        <v>300</v>
      </c>
      <c r="N63" s="36">
        <v>6000</v>
      </c>
      <c r="O63" s="36">
        <v>10000</v>
      </c>
      <c r="P63" s="36">
        <v>300</v>
      </c>
      <c r="Q63" s="37">
        <v>1.335</v>
      </c>
      <c r="R63" s="36">
        <v>1.3380925918805071</v>
      </c>
      <c r="S63" s="37">
        <f t="shared" si="4"/>
        <v>1.0531562936943226</v>
      </c>
      <c r="T63" s="37">
        <f t="shared" si="5"/>
        <v>2.1137873666401901</v>
      </c>
      <c r="V63" s="39">
        <f t="shared" si="6"/>
        <v>1.2526548102696162</v>
      </c>
    </row>
    <row r="64" spans="6:22" x14ac:dyDescent="0.2">
      <c r="F64" s="40">
        <v>63</v>
      </c>
      <c r="G64" s="36">
        <v>14</v>
      </c>
      <c r="H64" s="36">
        <v>3.6</v>
      </c>
      <c r="I64" s="36">
        <v>4</v>
      </c>
      <c r="J64" s="36">
        <f t="shared" si="7"/>
        <v>4</v>
      </c>
      <c r="K64" s="36">
        <v>600</v>
      </c>
      <c r="L64" s="36">
        <v>200</v>
      </c>
      <c r="M64" s="36">
        <v>300</v>
      </c>
      <c r="N64" s="36">
        <v>6000</v>
      </c>
      <c r="O64" s="36">
        <v>6000</v>
      </c>
      <c r="P64" s="36">
        <v>200</v>
      </c>
      <c r="Q64" s="37">
        <v>4.3090000000000002</v>
      </c>
      <c r="R64" s="36">
        <v>4.2318901710637444</v>
      </c>
      <c r="S64" s="37">
        <f t="shared" si="4"/>
        <v>1.1822325696567846</v>
      </c>
      <c r="T64" s="37">
        <f t="shared" si="5"/>
        <v>5.0739717832032429</v>
      </c>
      <c r="V64" s="39">
        <f t="shared" si="6"/>
        <v>4.493075782372344</v>
      </c>
    </row>
    <row r="65" spans="6:22" x14ac:dyDescent="0.2">
      <c r="F65" s="40">
        <v>64</v>
      </c>
      <c r="G65" s="36">
        <v>14</v>
      </c>
      <c r="H65" s="36">
        <v>3</v>
      </c>
      <c r="I65" s="36">
        <v>4</v>
      </c>
      <c r="J65" s="36">
        <f t="shared" si="7"/>
        <v>4</v>
      </c>
      <c r="K65" s="36">
        <v>600</v>
      </c>
      <c r="L65" s="36">
        <v>200</v>
      </c>
      <c r="M65" s="36">
        <v>300</v>
      </c>
      <c r="N65" s="36">
        <v>6000</v>
      </c>
      <c r="O65" s="36">
        <v>6000</v>
      </c>
      <c r="P65" s="36">
        <v>200</v>
      </c>
      <c r="Q65" s="37">
        <v>3.3260000000000001</v>
      </c>
      <c r="R65" s="36">
        <v>3.2767105315587899</v>
      </c>
      <c r="S65" s="37">
        <f t="shared" si="4"/>
        <v>1.0311384586138468</v>
      </c>
      <c r="T65" s="37">
        <f t="shared" si="5"/>
        <v>4.118171412351435</v>
      </c>
      <c r="V65" s="39">
        <f t="shared" si="6"/>
        <v>3.41799855359098</v>
      </c>
    </row>
    <row r="66" spans="6:22" x14ac:dyDescent="0.2">
      <c r="F66" s="40">
        <v>65</v>
      </c>
      <c r="G66" s="36">
        <v>14</v>
      </c>
      <c r="H66" s="36">
        <v>3</v>
      </c>
      <c r="I66" s="36">
        <v>4</v>
      </c>
      <c r="J66" s="36">
        <f t="shared" si="7"/>
        <v>4</v>
      </c>
      <c r="K66" s="36">
        <v>600</v>
      </c>
      <c r="L66" s="36">
        <v>200</v>
      </c>
      <c r="M66" s="36">
        <v>400</v>
      </c>
      <c r="N66" s="36">
        <v>6000</v>
      </c>
      <c r="O66" s="36">
        <v>6000</v>
      </c>
      <c r="P66" s="36">
        <v>200</v>
      </c>
      <c r="Q66" s="37">
        <v>3.05</v>
      </c>
      <c r="R66" s="36">
        <v>2.9526129696353709</v>
      </c>
      <c r="S66" s="37">
        <f t="shared" si="4"/>
        <v>1.0311384586138468</v>
      </c>
      <c r="T66" s="37">
        <f t="shared" si="5"/>
        <v>4.118171412351435</v>
      </c>
      <c r="V66" s="39">
        <f t="shared" si="6"/>
        <v>3.41799855359098</v>
      </c>
    </row>
    <row r="67" spans="6:22" x14ac:dyDescent="0.2">
      <c r="F67" s="40">
        <v>66</v>
      </c>
      <c r="G67" s="36">
        <v>14</v>
      </c>
      <c r="H67" s="36">
        <v>3</v>
      </c>
      <c r="I67" s="36">
        <v>4</v>
      </c>
      <c r="J67" s="36">
        <f t="shared" si="7"/>
        <v>4</v>
      </c>
      <c r="K67" s="36">
        <v>900</v>
      </c>
      <c r="L67" s="36">
        <v>200</v>
      </c>
      <c r="M67" s="36">
        <v>400</v>
      </c>
      <c r="N67" s="36">
        <v>8000</v>
      </c>
      <c r="O67" s="36">
        <v>6000</v>
      </c>
      <c r="P67" s="36">
        <v>200</v>
      </c>
      <c r="Q67" s="37">
        <v>4.1619999999999999</v>
      </c>
      <c r="R67" s="36">
        <v>4.016796292703706</v>
      </c>
      <c r="S67" s="37">
        <f t="shared" si="4"/>
        <v>1.0311384586138468</v>
      </c>
      <c r="T67" s="37">
        <f t="shared" si="5"/>
        <v>4.118171412351435</v>
      </c>
      <c r="V67" s="39">
        <f t="shared" si="6"/>
        <v>4.5573314047879734</v>
      </c>
    </row>
    <row r="68" spans="6:22" x14ac:dyDescent="0.2">
      <c r="F68" s="40">
        <v>67</v>
      </c>
      <c r="G68" s="36">
        <v>14</v>
      </c>
      <c r="H68" s="36">
        <v>3</v>
      </c>
      <c r="I68" s="36">
        <v>4</v>
      </c>
      <c r="J68" s="36">
        <f t="shared" si="7"/>
        <v>4</v>
      </c>
      <c r="K68" s="36">
        <v>800</v>
      </c>
      <c r="L68" s="36">
        <v>200</v>
      </c>
      <c r="M68" s="36">
        <v>400</v>
      </c>
      <c r="N68" s="36">
        <v>8000</v>
      </c>
      <c r="O68" s="36">
        <v>6000</v>
      </c>
      <c r="P68" s="36">
        <v>200</v>
      </c>
      <c r="Q68" s="37">
        <v>4.1769999999999996</v>
      </c>
      <c r="R68" s="36">
        <v>4.0514757364879452</v>
      </c>
      <c r="S68" s="37">
        <f t="shared" si="4"/>
        <v>1.0311384586138468</v>
      </c>
      <c r="T68" s="37">
        <f t="shared" si="5"/>
        <v>4.118171412351435</v>
      </c>
      <c r="V68" s="39">
        <f t="shared" si="6"/>
        <v>4.5573314047879734</v>
      </c>
    </row>
    <row r="69" spans="6:22" x14ac:dyDescent="0.2">
      <c r="F69" s="40">
        <v>68</v>
      </c>
      <c r="G69" s="36">
        <v>14</v>
      </c>
      <c r="H69" s="36">
        <v>3</v>
      </c>
      <c r="I69" s="36">
        <v>4</v>
      </c>
      <c r="J69" s="36">
        <f t="shared" si="7"/>
        <v>4</v>
      </c>
      <c r="K69" s="36">
        <v>700</v>
      </c>
      <c r="L69" s="36">
        <v>300</v>
      </c>
      <c r="M69" s="36">
        <v>500</v>
      </c>
      <c r="N69" s="36">
        <v>8000</v>
      </c>
      <c r="O69" s="36">
        <v>8000</v>
      </c>
      <c r="P69" s="36">
        <v>200</v>
      </c>
      <c r="Q69" s="37">
        <v>2.673</v>
      </c>
      <c r="R69" s="36">
        <v>2.5952647448487358</v>
      </c>
      <c r="S69" s="37">
        <f t="shared" si="4"/>
        <v>1.0311384586138468</v>
      </c>
      <c r="T69" s="37">
        <f t="shared" si="5"/>
        <v>3.1315092236211362</v>
      </c>
      <c r="V69" s="39">
        <f t="shared" si="6"/>
        <v>2.9600735775082554</v>
      </c>
    </row>
    <row r="70" spans="6:22" x14ac:dyDescent="0.2">
      <c r="F70" s="40">
        <v>69</v>
      </c>
      <c r="G70" s="36">
        <v>14</v>
      </c>
      <c r="H70" s="36">
        <v>3</v>
      </c>
      <c r="I70" s="36">
        <v>4</v>
      </c>
      <c r="J70" s="36">
        <f t="shared" si="7"/>
        <v>4</v>
      </c>
      <c r="K70" s="36">
        <v>700</v>
      </c>
      <c r="L70" s="36">
        <v>300</v>
      </c>
      <c r="M70" s="36">
        <v>500</v>
      </c>
      <c r="N70" s="36">
        <v>8000</v>
      </c>
      <c r="O70" s="36">
        <v>4000</v>
      </c>
      <c r="P70" s="36">
        <v>200</v>
      </c>
      <c r="Q70" s="37">
        <v>4.6619999999999999</v>
      </c>
      <c r="R70" s="36">
        <v>4.2662042781510348</v>
      </c>
      <c r="S70" s="37">
        <f t="shared" si="4"/>
        <v>1.0311384586138468</v>
      </c>
      <c r="T70" s="37">
        <f t="shared" si="5"/>
        <v>5.8572108194967587</v>
      </c>
      <c r="V70" s="39">
        <f t="shared" si="6"/>
        <v>8.3723523978688448</v>
      </c>
    </row>
    <row r="71" spans="6:22" x14ac:dyDescent="0.2">
      <c r="F71" s="40">
        <v>70</v>
      </c>
      <c r="G71" s="36">
        <v>14</v>
      </c>
      <c r="H71" s="36">
        <v>3</v>
      </c>
      <c r="I71" s="36">
        <v>4</v>
      </c>
      <c r="J71" s="36">
        <f t="shared" si="7"/>
        <v>4</v>
      </c>
      <c r="K71" s="36">
        <v>700</v>
      </c>
      <c r="L71" s="36">
        <v>300</v>
      </c>
      <c r="M71" s="36">
        <v>500</v>
      </c>
      <c r="N71" s="36">
        <v>6000</v>
      </c>
      <c r="O71" s="36">
        <v>9000</v>
      </c>
      <c r="P71" s="36">
        <v>200</v>
      </c>
      <c r="Q71" s="37">
        <v>1.6990000000000001</v>
      </c>
      <c r="R71" s="36">
        <v>1.654470294380425</v>
      </c>
      <c r="S71" s="37">
        <f t="shared" si="4"/>
        <v>1.0311384586138468</v>
      </c>
      <c r="T71" s="37">
        <f t="shared" si="5"/>
        <v>2.7827361747800698</v>
      </c>
      <c r="V71" s="39">
        <f t="shared" si="6"/>
        <v>1.8605227550819654</v>
      </c>
    </row>
    <row r="72" spans="6:22" x14ac:dyDescent="0.2">
      <c r="F72" s="40">
        <v>71</v>
      </c>
      <c r="G72" s="36">
        <v>16</v>
      </c>
      <c r="H72" s="36">
        <v>3.6</v>
      </c>
      <c r="I72" s="36">
        <v>4</v>
      </c>
      <c r="J72" s="36">
        <f t="shared" si="7"/>
        <v>4</v>
      </c>
      <c r="K72" s="36">
        <v>700</v>
      </c>
      <c r="L72" s="36">
        <v>300</v>
      </c>
      <c r="M72" s="36">
        <v>500</v>
      </c>
      <c r="N72" s="36">
        <v>6000</v>
      </c>
      <c r="O72" s="36">
        <v>4000</v>
      </c>
      <c r="P72" s="36">
        <v>200</v>
      </c>
      <c r="Q72" s="37">
        <v>4.6459999999999999</v>
      </c>
      <c r="R72" s="36">
        <v>4.2636096198235336</v>
      </c>
      <c r="S72" s="37">
        <f t="shared" si="4"/>
        <v>1.3067631524078589</v>
      </c>
      <c r="T72" s="37">
        <f t="shared" si="5"/>
        <v>8.1334333464380446</v>
      </c>
      <c r="V72" s="39">
        <f t="shared" si="6"/>
        <v>10.781136041601856</v>
      </c>
    </row>
    <row r="73" spans="6:22" x14ac:dyDescent="0.2">
      <c r="F73" s="40">
        <v>72</v>
      </c>
      <c r="G73" s="36">
        <v>16</v>
      </c>
      <c r="H73" s="36">
        <v>2.7</v>
      </c>
      <c r="I73" s="36">
        <v>4</v>
      </c>
      <c r="J73" s="36">
        <f t="shared" si="7"/>
        <v>4</v>
      </c>
      <c r="K73" s="36">
        <v>700</v>
      </c>
      <c r="L73" s="36">
        <v>300</v>
      </c>
      <c r="M73" s="36">
        <v>500</v>
      </c>
      <c r="N73" s="36">
        <v>6000</v>
      </c>
      <c r="O73" s="36">
        <v>4000</v>
      </c>
      <c r="P73" s="36">
        <v>200</v>
      </c>
      <c r="Q73" s="37">
        <v>3.3330000000000002</v>
      </c>
      <c r="R73" s="36">
        <v>3.0531373792381742</v>
      </c>
      <c r="S73" s="37">
        <f t="shared" si="4"/>
        <v>1.0531562936943226</v>
      </c>
      <c r="T73" s="37">
        <f t="shared" si="5"/>
        <v>6.0363688023484592</v>
      </c>
      <c r="V73" s="39">
        <f t="shared" si="6"/>
        <v>7.0025532702624078</v>
      </c>
    </row>
    <row r="74" spans="6:22" x14ac:dyDescent="0.2">
      <c r="F74" s="40">
        <v>73</v>
      </c>
      <c r="G74" s="36">
        <v>16</v>
      </c>
      <c r="H74" s="36">
        <v>2.7</v>
      </c>
      <c r="I74" s="36">
        <v>4</v>
      </c>
      <c r="J74" s="36">
        <f t="shared" si="7"/>
        <v>4</v>
      </c>
      <c r="K74" s="36">
        <v>700</v>
      </c>
      <c r="L74" s="36">
        <v>300</v>
      </c>
      <c r="M74" s="36">
        <v>500</v>
      </c>
      <c r="N74" s="36">
        <v>6000</v>
      </c>
      <c r="O74" s="36">
        <v>6000</v>
      </c>
      <c r="P74" s="36">
        <v>200</v>
      </c>
      <c r="Q74" s="37">
        <v>2.6720000000000002</v>
      </c>
      <c r="R74" s="36">
        <v>2.4867102122932598</v>
      </c>
      <c r="S74" s="37">
        <f t="shared" si="4"/>
        <v>1.0531562936943226</v>
      </c>
      <c r="T74" s="37">
        <f t="shared" si="5"/>
        <v>4.2553583014051197</v>
      </c>
      <c r="V74" s="39">
        <f t="shared" si="6"/>
        <v>3.8117072019556826</v>
      </c>
    </row>
    <row r="75" spans="6:22" x14ac:dyDescent="0.2">
      <c r="F75" s="40">
        <v>74</v>
      </c>
      <c r="G75" s="36">
        <v>16</v>
      </c>
      <c r="H75" s="36">
        <v>2.7</v>
      </c>
      <c r="I75" s="36">
        <v>8</v>
      </c>
      <c r="J75" s="36">
        <f t="shared" si="7"/>
        <v>8</v>
      </c>
      <c r="K75" s="36">
        <v>700</v>
      </c>
      <c r="L75" s="36">
        <v>300</v>
      </c>
      <c r="M75" s="36">
        <v>500</v>
      </c>
      <c r="N75" s="36">
        <v>6000</v>
      </c>
      <c r="O75" s="36">
        <v>9000</v>
      </c>
      <c r="P75" s="36">
        <v>200</v>
      </c>
      <c r="Q75" s="37">
        <v>2.3180000000000001</v>
      </c>
      <c r="R75" s="36">
        <v>2.2056922194283222</v>
      </c>
      <c r="S75" s="37">
        <f t="shared" si="4"/>
        <v>1.0531562936943226</v>
      </c>
      <c r="T75" s="37">
        <f t="shared" si="5"/>
        <v>2.8835866085292716</v>
      </c>
      <c r="V75" s="39">
        <f t="shared" si="6"/>
        <v>2.934253572161531</v>
      </c>
    </row>
    <row r="76" spans="6:22" x14ac:dyDescent="0.2">
      <c r="F76" s="40">
        <v>75</v>
      </c>
      <c r="G76" s="36">
        <v>16</v>
      </c>
      <c r="H76" s="36">
        <v>2.7</v>
      </c>
      <c r="I76" s="36">
        <v>8</v>
      </c>
      <c r="J76" s="36">
        <f t="shared" si="7"/>
        <v>8</v>
      </c>
      <c r="K76" s="36">
        <v>900</v>
      </c>
      <c r="L76" s="36">
        <v>300</v>
      </c>
      <c r="M76" s="36">
        <v>600</v>
      </c>
      <c r="N76" s="36">
        <v>6000</v>
      </c>
      <c r="O76" s="36">
        <v>6000</v>
      </c>
      <c r="P76" s="36">
        <v>200</v>
      </c>
      <c r="Q76" s="37">
        <v>2.5089999999999999</v>
      </c>
      <c r="R76" s="36">
        <v>2.305469706718454</v>
      </c>
      <c r="S76" s="37">
        <f t="shared" si="4"/>
        <v>1.0531562936943226</v>
      </c>
      <c r="T76" s="37">
        <f t="shared" si="5"/>
        <v>4.2553583014051197</v>
      </c>
      <c r="V76" s="39">
        <f t="shared" si="6"/>
        <v>5.3905680208009281</v>
      </c>
    </row>
    <row r="77" spans="6:22" x14ac:dyDescent="0.2">
      <c r="F77" s="40">
        <v>76</v>
      </c>
      <c r="G77" s="36">
        <v>16</v>
      </c>
      <c r="H77" s="36">
        <v>3</v>
      </c>
      <c r="I77" s="36">
        <v>4</v>
      </c>
      <c r="J77" s="36">
        <f t="shared" si="7"/>
        <v>4</v>
      </c>
      <c r="K77" s="36">
        <v>800</v>
      </c>
      <c r="L77" s="36">
        <v>300</v>
      </c>
      <c r="M77" s="36">
        <v>600</v>
      </c>
      <c r="N77" s="36">
        <v>6000</v>
      </c>
      <c r="O77" s="36">
        <v>8000</v>
      </c>
      <c r="P77" s="36">
        <v>200</v>
      </c>
      <c r="Q77" s="37">
        <v>2.145</v>
      </c>
      <c r="R77" s="36">
        <v>2.013566279546481</v>
      </c>
      <c r="S77" s="37">
        <f t="shared" si="4"/>
        <v>1.1397535284773892</v>
      </c>
      <c r="T77" s="37">
        <f t="shared" si="5"/>
        <v>3.6861311466839983</v>
      </c>
      <c r="V77" s="39">
        <f t="shared" si="6"/>
        <v>2.8996639126611479</v>
      </c>
    </row>
    <row r="78" spans="6:22" x14ac:dyDescent="0.2">
      <c r="F78" s="40">
        <v>77</v>
      </c>
      <c r="G78" s="36">
        <v>16</v>
      </c>
      <c r="H78" s="36">
        <v>3</v>
      </c>
      <c r="I78" s="36">
        <v>4</v>
      </c>
      <c r="J78" s="36">
        <f t="shared" si="7"/>
        <v>4</v>
      </c>
      <c r="K78" s="36">
        <v>900</v>
      </c>
      <c r="L78" s="36">
        <v>300</v>
      </c>
      <c r="M78" s="36">
        <v>600</v>
      </c>
      <c r="N78" s="36">
        <v>5000</v>
      </c>
      <c r="O78" s="36">
        <v>8000</v>
      </c>
      <c r="P78" s="36">
        <v>200</v>
      </c>
      <c r="Q78" s="37">
        <v>1.7010000000000001</v>
      </c>
      <c r="R78" s="36">
        <v>1.589732192466504</v>
      </c>
      <c r="S78" s="37">
        <f t="shared" si="4"/>
        <v>1.1397535284773892</v>
      </c>
      <c r="T78" s="37">
        <f t="shared" si="5"/>
        <v>3.6861311466839983</v>
      </c>
      <c r="V78" s="39">
        <f t="shared" si="6"/>
        <v>2.4163865938842903</v>
      </c>
    </row>
    <row r="79" spans="6:22" x14ac:dyDescent="0.2">
      <c r="F79" s="40">
        <v>78</v>
      </c>
      <c r="G79" s="36">
        <v>16</v>
      </c>
      <c r="H79" s="36">
        <v>3</v>
      </c>
      <c r="I79" s="36">
        <v>4</v>
      </c>
      <c r="J79" s="36">
        <f t="shared" si="7"/>
        <v>4</v>
      </c>
      <c r="K79" s="36">
        <v>1000</v>
      </c>
      <c r="L79" s="36">
        <v>300</v>
      </c>
      <c r="M79" s="36">
        <v>600</v>
      </c>
      <c r="N79" s="36">
        <v>8000</v>
      </c>
      <c r="O79" s="36">
        <v>8000</v>
      </c>
      <c r="P79" s="36">
        <v>200</v>
      </c>
      <c r="Q79" s="37">
        <v>3.01</v>
      </c>
      <c r="R79" s="36">
        <v>2.82813858275978</v>
      </c>
      <c r="S79" s="37">
        <f t="shared" si="4"/>
        <v>1.1397535284773892</v>
      </c>
      <c r="T79" s="37">
        <f t="shared" si="5"/>
        <v>3.6861311466839983</v>
      </c>
      <c r="V79" s="39">
        <f t="shared" si="6"/>
        <v>3.8662185502148643</v>
      </c>
    </row>
    <row r="80" spans="6:22" x14ac:dyDescent="0.2">
      <c r="F80" s="40">
        <v>79</v>
      </c>
      <c r="G80" s="36">
        <v>18</v>
      </c>
      <c r="H80" s="36">
        <v>3</v>
      </c>
      <c r="I80" s="36">
        <v>4</v>
      </c>
      <c r="J80" s="36">
        <f t="shared" si="7"/>
        <v>4</v>
      </c>
      <c r="K80" s="36">
        <v>800</v>
      </c>
      <c r="L80" s="36">
        <v>300</v>
      </c>
      <c r="M80" s="36">
        <v>600</v>
      </c>
      <c r="N80" s="36">
        <v>5000</v>
      </c>
      <c r="O80" s="36">
        <v>6000</v>
      </c>
      <c r="P80" s="36">
        <v>200</v>
      </c>
      <c r="Q80" s="37">
        <v>2.3849999999999998</v>
      </c>
      <c r="R80" s="36">
        <v>2.1957000726130542</v>
      </c>
      <c r="S80" s="37">
        <f t="shared" si="4"/>
        <v>1.2450171596628619</v>
      </c>
      <c r="T80" s="37">
        <f t="shared" si="5"/>
        <v>5.4797462905850391</v>
      </c>
      <c r="V80" s="39">
        <f t="shared" si="6"/>
        <v>4.7084673952528799</v>
      </c>
    </row>
    <row r="81" spans="6:22" x14ac:dyDescent="0.2">
      <c r="F81" s="36">
        <v>80</v>
      </c>
      <c r="G81" s="36">
        <v>18</v>
      </c>
      <c r="H81" s="36">
        <v>3</v>
      </c>
      <c r="I81" s="36">
        <v>4</v>
      </c>
      <c r="J81" s="36">
        <f t="shared" si="7"/>
        <v>4</v>
      </c>
      <c r="K81" s="36">
        <v>600</v>
      </c>
      <c r="L81" s="36">
        <v>300</v>
      </c>
      <c r="M81" s="36">
        <v>600</v>
      </c>
      <c r="N81" s="36">
        <v>6000</v>
      </c>
      <c r="O81" s="36">
        <v>6000</v>
      </c>
      <c r="P81" s="36">
        <v>200</v>
      </c>
      <c r="Q81" s="37">
        <v>3.198</v>
      </c>
      <c r="R81" s="36">
        <v>2.919653509184776</v>
      </c>
      <c r="S81" s="37">
        <f t="shared" si="4"/>
        <v>1.2450171596628619</v>
      </c>
      <c r="T81" s="37">
        <f t="shared" si="5"/>
        <v>5.4797462905850391</v>
      </c>
      <c r="V81" s="39">
        <f t="shared" si="6"/>
        <v>5.6501608743034559</v>
      </c>
    </row>
    <row r="82" spans="6:22" x14ac:dyDescent="0.2">
      <c r="F82" s="36">
        <v>81</v>
      </c>
      <c r="G82" s="36">
        <v>18</v>
      </c>
      <c r="H82" s="36">
        <v>3</v>
      </c>
      <c r="I82" s="36">
        <v>4</v>
      </c>
      <c r="J82" s="36">
        <f t="shared" si="7"/>
        <v>4</v>
      </c>
      <c r="K82" s="36">
        <v>700</v>
      </c>
      <c r="L82" s="36">
        <v>300</v>
      </c>
      <c r="M82" s="36">
        <v>600</v>
      </c>
      <c r="N82" s="36">
        <v>8000</v>
      </c>
      <c r="O82" s="36">
        <v>6000</v>
      </c>
      <c r="P82" s="36">
        <v>200</v>
      </c>
      <c r="Q82" s="37">
        <v>4.4752999999999998</v>
      </c>
      <c r="R82" s="36">
        <v>4.1037192776520657</v>
      </c>
      <c r="S82" s="37">
        <f t="shared" si="4"/>
        <v>1.2450171596628619</v>
      </c>
      <c r="T82" s="37">
        <f t="shared" si="5"/>
        <v>5.4797462905850391</v>
      </c>
      <c r="V82" s="39">
        <f t="shared" si="6"/>
        <v>7.533547832404607</v>
      </c>
    </row>
    <row r="83" spans="6:22" x14ac:dyDescent="0.2">
      <c r="F83" s="36">
        <v>82</v>
      </c>
      <c r="G83" s="36">
        <v>18</v>
      </c>
      <c r="H83" s="36">
        <v>3</v>
      </c>
      <c r="I83" s="36">
        <v>4</v>
      </c>
      <c r="J83" s="36">
        <f t="shared" si="7"/>
        <v>4</v>
      </c>
      <c r="K83" s="36">
        <v>1000</v>
      </c>
      <c r="L83" s="36">
        <v>300</v>
      </c>
      <c r="M83" s="36">
        <v>600</v>
      </c>
      <c r="N83" s="36">
        <v>8000</v>
      </c>
      <c r="O83" s="36">
        <v>10000</v>
      </c>
      <c r="P83" s="36">
        <v>200</v>
      </c>
      <c r="Q83" s="37">
        <v>2.9430000000000001</v>
      </c>
      <c r="R83" s="36">
        <v>2.8133070821579929</v>
      </c>
      <c r="S83" s="37">
        <f t="shared" si="4"/>
        <v>1.2450171596628619</v>
      </c>
      <c r="T83" s="37">
        <f t="shared" si="5"/>
        <v>3.4283252970956322</v>
      </c>
      <c r="V83" s="39">
        <f t="shared" si="6"/>
        <v>3.5012766351312039</v>
      </c>
    </row>
    <row r="84" spans="6:22" x14ac:dyDescent="0.2">
      <c r="F84" s="36">
        <v>83</v>
      </c>
      <c r="G84" s="36">
        <v>18</v>
      </c>
      <c r="H84" s="36">
        <v>3</v>
      </c>
      <c r="I84" s="36">
        <v>4</v>
      </c>
      <c r="J84" s="36">
        <f t="shared" si="7"/>
        <v>4</v>
      </c>
      <c r="K84" s="36">
        <v>900</v>
      </c>
      <c r="L84" s="36">
        <v>300</v>
      </c>
      <c r="M84" s="36">
        <v>600</v>
      </c>
      <c r="N84" s="36">
        <v>6000</v>
      </c>
      <c r="O84" s="36">
        <v>9000</v>
      </c>
      <c r="P84" s="36">
        <v>200</v>
      </c>
      <c r="Q84" s="37">
        <v>2.3090000000000002</v>
      </c>
      <c r="R84" s="36">
        <v>2.175656850221098</v>
      </c>
      <c r="S84" s="37">
        <f t="shared" si="4"/>
        <v>1.2450171596628619</v>
      </c>
      <c r="T84" s="37">
        <f t="shared" si="5"/>
        <v>3.7962859120361827</v>
      </c>
      <c r="V84" s="39">
        <f t="shared" si="6"/>
        <v>3.0755580237069227</v>
      </c>
    </row>
    <row r="85" spans="6:22" x14ac:dyDescent="0.2">
      <c r="F85" s="36">
        <v>84</v>
      </c>
      <c r="G85" s="36">
        <v>18</v>
      </c>
      <c r="H85" s="36">
        <v>3</v>
      </c>
      <c r="I85" s="36">
        <v>4</v>
      </c>
      <c r="J85" s="36">
        <f t="shared" si="7"/>
        <v>4</v>
      </c>
      <c r="K85" s="36">
        <v>800</v>
      </c>
      <c r="L85" s="36">
        <v>300</v>
      </c>
      <c r="M85" s="36">
        <v>400</v>
      </c>
      <c r="N85" s="36">
        <v>6000</v>
      </c>
      <c r="O85" s="36">
        <v>9000</v>
      </c>
      <c r="P85" s="36">
        <v>200</v>
      </c>
      <c r="Q85" s="37">
        <v>2.8153000000000001</v>
      </c>
      <c r="R85" s="36">
        <v>2.737390516570688</v>
      </c>
      <c r="S85" s="37">
        <f t="shared" si="4"/>
        <v>1.2450171596628619</v>
      </c>
      <c r="T85" s="37">
        <f t="shared" si="5"/>
        <v>3.7962859120361827</v>
      </c>
      <c r="V85" s="39">
        <f t="shared" si="6"/>
        <v>3.0755580237069227</v>
      </c>
    </row>
    <row r="86" spans="6:22" x14ac:dyDescent="0.2">
      <c r="F86" s="36">
        <v>85</v>
      </c>
      <c r="G86" s="36">
        <v>18</v>
      </c>
      <c r="H86" s="36">
        <v>3</v>
      </c>
      <c r="I86" s="36">
        <v>5</v>
      </c>
      <c r="J86" s="36">
        <f t="shared" si="7"/>
        <v>5</v>
      </c>
      <c r="K86" s="36">
        <v>700</v>
      </c>
      <c r="L86" s="36">
        <v>300</v>
      </c>
      <c r="M86" s="36">
        <v>400</v>
      </c>
      <c r="N86" s="36">
        <v>6000</v>
      </c>
      <c r="O86" s="36">
        <v>6000</v>
      </c>
      <c r="P86" s="36">
        <v>200</v>
      </c>
      <c r="Q86" s="37">
        <v>4.4880000000000004</v>
      </c>
      <c r="R86" s="36">
        <v>4.1832625228439264</v>
      </c>
      <c r="S86" s="37">
        <f t="shared" si="4"/>
        <v>1.2450171596628619</v>
      </c>
      <c r="T86" s="37">
        <f t="shared" si="5"/>
        <v>5.4797462905850391</v>
      </c>
      <c r="V86" s="39">
        <f t="shared" si="6"/>
        <v>6.3170718993760868</v>
      </c>
    </row>
    <row r="87" spans="6:22" x14ac:dyDescent="0.2">
      <c r="F87" s="36">
        <v>86</v>
      </c>
      <c r="G87" s="36">
        <v>18</v>
      </c>
      <c r="H87" s="36">
        <v>3</v>
      </c>
      <c r="I87" s="36">
        <v>5</v>
      </c>
      <c r="J87" s="36">
        <f t="shared" si="7"/>
        <v>5</v>
      </c>
      <c r="K87" s="36">
        <v>750</v>
      </c>
      <c r="L87" s="36">
        <v>300</v>
      </c>
      <c r="M87" s="36">
        <v>400</v>
      </c>
      <c r="N87" s="36">
        <v>6000</v>
      </c>
      <c r="O87" s="36">
        <v>8000</v>
      </c>
      <c r="P87" s="36">
        <v>200</v>
      </c>
      <c r="Q87" s="37">
        <v>3.47</v>
      </c>
      <c r="R87" s="36">
        <v>3.3267365262821849</v>
      </c>
      <c r="S87" s="37">
        <f t="shared" si="4"/>
        <v>1.2450171596628619</v>
      </c>
      <c r="T87" s="37">
        <f t="shared" si="5"/>
        <v>4.2407484839465504</v>
      </c>
      <c r="V87" s="39">
        <f t="shared" si="6"/>
        <v>4.1030585567943794</v>
      </c>
    </row>
    <row r="88" spans="6:22" x14ac:dyDescent="0.2">
      <c r="F88" s="36">
        <v>87</v>
      </c>
      <c r="G88" s="36">
        <v>18</v>
      </c>
      <c r="H88" s="36">
        <v>3</v>
      </c>
      <c r="I88" s="36">
        <v>4</v>
      </c>
      <c r="J88" s="36">
        <f t="shared" si="7"/>
        <v>4</v>
      </c>
      <c r="K88" s="36">
        <v>800</v>
      </c>
      <c r="L88" s="36">
        <v>300</v>
      </c>
      <c r="M88" s="36">
        <v>400</v>
      </c>
      <c r="N88" s="36">
        <v>6000</v>
      </c>
      <c r="O88" s="36">
        <v>8000</v>
      </c>
      <c r="P88" s="36">
        <v>200</v>
      </c>
      <c r="Q88" s="37">
        <v>3.2109999999999999</v>
      </c>
      <c r="R88" s="36">
        <v>3.0914495950562331</v>
      </c>
      <c r="S88" s="37">
        <f t="shared" si="4"/>
        <v>1.2450171596628619</v>
      </c>
      <c r="T88" s="37">
        <f t="shared" si="5"/>
        <v>4.2407484839465504</v>
      </c>
      <c r="V88" s="39">
        <f t="shared" si="6"/>
        <v>3.6698871394617658</v>
      </c>
    </row>
    <row r="89" spans="6:22" x14ac:dyDescent="0.2">
      <c r="F89" s="36">
        <v>88</v>
      </c>
      <c r="G89" s="36">
        <v>18</v>
      </c>
      <c r="H89" s="36">
        <v>3</v>
      </c>
      <c r="I89" s="36">
        <v>4</v>
      </c>
      <c r="J89" s="36">
        <f t="shared" si="7"/>
        <v>4</v>
      </c>
      <c r="K89" s="36">
        <v>800</v>
      </c>
      <c r="L89" s="36">
        <v>300</v>
      </c>
      <c r="M89" s="36">
        <v>400</v>
      </c>
      <c r="N89" s="36">
        <v>6000</v>
      </c>
      <c r="O89" s="36">
        <v>8000</v>
      </c>
      <c r="P89" s="36">
        <v>300</v>
      </c>
      <c r="Q89" s="37">
        <v>2.7589999999999999</v>
      </c>
      <c r="R89" s="36">
        <v>2.6858507853788112</v>
      </c>
      <c r="S89" s="37">
        <f t="shared" si="4"/>
        <v>1.2450171596628619</v>
      </c>
      <c r="T89" s="37">
        <f t="shared" si="5"/>
        <v>3.4625566377167964</v>
      </c>
      <c r="V89" s="39">
        <f t="shared" si="6"/>
        <v>2.9964503017611643</v>
      </c>
    </row>
    <row r="90" spans="6:22" x14ac:dyDescent="0.2">
      <c r="F90" s="36">
        <v>89</v>
      </c>
      <c r="G90" s="36">
        <v>18</v>
      </c>
      <c r="H90" s="36">
        <v>3</v>
      </c>
      <c r="I90" s="36">
        <v>4</v>
      </c>
      <c r="J90" s="36">
        <f t="shared" si="7"/>
        <v>4</v>
      </c>
      <c r="K90" s="36">
        <v>800</v>
      </c>
      <c r="L90" s="36">
        <v>300</v>
      </c>
      <c r="M90" s="36">
        <v>400</v>
      </c>
      <c r="N90" s="36">
        <v>7000</v>
      </c>
      <c r="O90" s="36">
        <v>8000</v>
      </c>
      <c r="P90" s="36">
        <v>300</v>
      </c>
      <c r="Q90" s="37">
        <v>3.2730999999999999</v>
      </c>
      <c r="R90" s="36">
        <v>3.1916847917147249</v>
      </c>
      <c r="S90" s="37">
        <f t="shared" si="4"/>
        <v>1.2450171596628619</v>
      </c>
      <c r="T90" s="37">
        <f t="shared" si="5"/>
        <v>3.4625566377167964</v>
      </c>
      <c r="V90" s="39">
        <f t="shared" si="6"/>
        <v>3.4958586853880247</v>
      </c>
    </row>
    <row r="91" spans="6:22" x14ac:dyDescent="0.2">
      <c r="F91" s="36">
        <v>90</v>
      </c>
      <c r="G91" s="36">
        <v>18</v>
      </c>
      <c r="H91" s="36">
        <v>3</v>
      </c>
      <c r="I91" s="36">
        <v>4</v>
      </c>
      <c r="J91" s="36">
        <f t="shared" si="7"/>
        <v>4</v>
      </c>
      <c r="K91" s="36">
        <v>800</v>
      </c>
      <c r="L91" s="36">
        <v>300</v>
      </c>
      <c r="M91" s="36">
        <v>400</v>
      </c>
      <c r="N91" s="36">
        <v>6000</v>
      </c>
      <c r="O91" s="36">
        <v>8000</v>
      </c>
      <c r="P91" s="36">
        <v>300</v>
      </c>
      <c r="Q91" s="37">
        <v>2.7589999999999999</v>
      </c>
      <c r="R91" s="36">
        <v>2.6858507853788098</v>
      </c>
      <c r="S91" s="37">
        <f t="shared" si="4"/>
        <v>1.2450171596628619</v>
      </c>
      <c r="T91" s="37">
        <f t="shared" si="5"/>
        <v>3.4625566377167964</v>
      </c>
      <c r="V91" s="39">
        <f t="shared" si="6"/>
        <v>2.9964503017611643</v>
      </c>
    </row>
    <row r="92" spans="6:22" x14ac:dyDescent="0.2">
      <c r="F92" s="36">
        <v>91</v>
      </c>
      <c r="G92" s="36">
        <v>20</v>
      </c>
      <c r="H92" s="36">
        <v>3</v>
      </c>
      <c r="I92" s="36">
        <v>4</v>
      </c>
      <c r="J92" s="36">
        <f t="shared" si="7"/>
        <v>4</v>
      </c>
      <c r="K92" s="36">
        <v>800</v>
      </c>
      <c r="L92" s="36">
        <v>300</v>
      </c>
      <c r="M92" s="36">
        <v>400</v>
      </c>
      <c r="N92" s="36">
        <v>8000</v>
      </c>
      <c r="O92" s="36">
        <v>6000</v>
      </c>
      <c r="P92" s="36">
        <v>300</v>
      </c>
      <c r="Q92" s="37">
        <v>6.2530000000000001</v>
      </c>
      <c r="R92" s="36">
        <v>5.9040135116393051</v>
      </c>
      <c r="S92" s="37">
        <f t="shared" si="4"/>
        <v>1.3473904198615652</v>
      </c>
      <c r="T92" s="37">
        <f t="shared" si="5"/>
        <v>5.0214276184040694</v>
      </c>
      <c r="V92" s="39">
        <f t="shared" si="6"/>
        <v>7.5939704289059797</v>
      </c>
    </row>
    <row r="93" spans="6:22" x14ac:dyDescent="0.2">
      <c r="F93" s="36">
        <v>92</v>
      </c>
      <c r="G93" s="36">
        <v>20</v>
      </c>
      <c r="H93" s="36">
        <v>3</v>
      </c>
      <c r="I93" s="36">
        <v>4</v>
      </c>
      <c r="J93" s="36">
        <f t="shared" si="7"/>
        <v>4</v>
      </c>
      <c r="K93" s="36">
        <v>800</v>
      </c>
      <c r="L93" s="36">
        <v>300</v>
      </c>
      <c r="M93" s="36">
        <v>400</v>
      </c>
      <c r="N93" s="36">
        <v>6000</v>
      </c>
      <c r="O93" s="36">
        <v>6000</v>
      </c>
      <c r="P93" s="36">
        <v>300</v>
      </c>
      <c r="Q93" s="37">
        <v>4.4162999999999997</v>
      </c>
      <c r="R93" s="36">
        <v>4.1637928119690839</v>
      </c>
      <c r="S93" s="37">
        <f t="shared" si="4"/>
        <v>1.3473904198615652</v>
      </c>
      <c r="T93" s="37">
        <f t="shared" si="5"/>
        <v>5.0214276184040694</v>
      </c>
      <c r="V93" s="39">
        <f t="shared" si="6"/>
        <v>5.6954778216794857</v>
      </c>
    </row>
    <row r="94" spans="6:22" x14ac:dyDescent="0.2">
      <c r="F94" s="36">
        <v>93</v>
      </c>
      <c r="G94" s="36">
        <v>20</v>
      </c>
      <c r="H94" s="36">
        <v>3</v>
      </c>
      <c r="I94" s="36">
        <v>4</v>
      </c>
      <c r="J94" s="36">
        <f t="shared" si="7"/>
        <v>4</v>
      </c>
      <c r="K94" s="36">
        <v>800</v>
      </c>
      <c r="L94" s="36">
        <v>300</v>
      </c>
      <c r="M94" s="36">
        <v>400</v>
      </c>
      <c r="N94" s="36">
        <v>6000</v>
      </c>
      <c r="O94" s="36">
        <v>6000</v>
      </c>
      <c r="P94" s="36">
        <v>300</v>
      </c>
      <c r="Q94" s="37">
        <v>4.4160000000000004</v>
      </c>
      <c r="R94" s="36">
        <v>4.1637928119690883</v>
      </c>
      <c r="S94" s="37">
        <f t="shared" si="4"/>
        <v>1.3473904198615652</v>
      </c>
      <c r="T94" s="37">
        <f t="shared" si="5"/>
        <v>5.0214276184040694</v>
      </c>
      <c r="V94" s="39">
        <f t="shared" si="6"/>
        <v>5.6954778216794857</v>
      </c>
    </row>
    <row r="95" spans="6:22" x14ac:dyDescent="0.2">
      <c r="F95" s="36">
        <v>94</v>
      </c>
      <c r="G95" s="36">
        <v>20</v>
      </c>
      <c r="H95" s="36">
        <v>3</v>
      </c>
      <c r="I95" s="36">
        <v>4</v>
      </c>
      <c r="J95" s="36">
        <f t="shared" si="7"/>
        <v>4</v>
      </c>
      <c r="K95" s="36">
        <v>800</v>
      </c>
      <c r="L95" s="36">
        <v>300</v>
      </c>
      <c r="M95" s="36">
        <v>400</v>
      </c>
      <c r="N95" s="36">
        <v>8000</v>
      </c>
      <c r="O95" s="36">
        <v>8000</v>
      </c>
      <c r="P95" s="36">
        <v>300</v>
      </c>
      <c r="Q95" s="37">
        <v>4.5640000000000001</v>
      </c>
      <c r="R95" s="36">
        <v>4.4387314672050993</v>
      </c>
      <c r="S95" s="37">
        <f t="shared" si="4"/>
        <v>1.3473904198615652</v>
      </c>
      <c r="T95" s="37">
        <f t="shared" si="5"/>
        <v>3.9138154927224447</v>
      </c>
      <c r="V95" s="39">
        <f t="shared" si="6"/>
        <v>4.9324284802652913</v>
      </c>
    </row>
    <row r="96" spans="6:22" x14ac:dyDescent="0.2">
      <c r="F96" s="36">
        <v>95</v>
      </c>
      <c r="G96" s="36">
        <v>20</v>
      </c>
      <c r="H96" s="36">
        <v>3</v>
      </c>
      <c r="I96" s="36">
        <v>8</v>
      </c>
      <c r="J96" s="36">
        <f t="shared" si="7"/>
        <v>8</v>
      </c>
      <c r="K96" s="36">
        <v>800</v>
      </c>
      <c r="L96" s="36">
        <v>300</v>
      </c>
      <c r="M96" s="36">
        <v>400</v>
      </c>
      <c r="N96" s="36">
        <v>7000</v>
      </c>
      <c r="O96" s="36">
        <v>8000</v>
      </c>
      <c r="P96" s="36">
        <v>300</v>
      </c>
      <c r="Q96" s="37">
        <v>5.0372000000000003</v>
      </c>
      <c r="R96" s="36">
        <v>4.7979403464962331</v>
      </c>
      <c r="S96" s="37">
        <f t="shared" si="4"/>
        <v>1.3473904198615652</v>
      </c>
      <c r="T96" s="37">
        <f t="shared" si="5"/>
        <v>3.9138154927224447</v>
      </c>
      <c r="V96" s="39">
        <f t="shared" si="6"/>
        <v>6.1035688456981774</v>
      </c>
    </row>
    <row r="97" spans="6:22" x14ac:dyDescent="0.2">
      <c r="F97" s="36">
        <v>96</v>
      </c>
      <c r="G97" s="36">
        <v>20</v>
      </c>
      <c r="H97" s="36">
        <v>3</v>
      </c>
      <c r="I97" s="36">
        <v>8</v>
      </c>
      <c r="J97" s="36">
        <f t="shared" si="7"/>
        <v>8</v>
      </c>
      <c r="K97" s="36">
        <v>800</v>
      </c>
      <c r="L97" s="36">
        <v>300</v>
      </c>
      <c r="M97" s="36">
        <v>400</v>
      </c>
      <c r="N97" s="36">
        <v>7000</v>
      </c>
      <c r="O97" s="36">
        <v>10000</v>
      </c>
      <c r="P97" s="36">
        <v>300</v>
      </c>
      <c r="Q97" s="37">
        <v>3.9670000000000001</v>
      </c>
      <c r="R97" s="36">
        <v>3.8593657616340238</v>
      </c>
      <c r="S97" s="37">
        <f t="shared" si="4"/>
        <v>1.3473904198615652</v>
      </c>
      <c r="T97" s="37">
        <f t="shared" si="5"/>
        <v>3.1823845429524433</v>
      </c>
      <c r="V97" s="39">
        <f t="shared" si="6"/>
        <v>4.3673583501859365</v>
      </c>
    </row>
    <row r="98" spans="6:22" x14ac:dyDescent="0.2">
      <c r="F98" s="36">
        <v>97</v>
      </c>
      <c r="G98" s="36">
        <v>20</v>
      </c>
      <c r="H98" s="36">
        <v>3</v>
      </c>
      <c r="I98" s="36">
        <v>5</v>
      </c>
      <c r="J98" s="36">
        <f t="shared" si="7"/>
        <v>5</v>
      </c>
      <c r="K98" s="36">
        <v>800</v>
      </c>
      <c r="L98" s="36">
        <v>300</v>
      </c>
      <c r="M98" s="36">
        <v>400</v>
      </c>
      <c r="N98" s="36">
        <v>6000</v>
      </c>
      <c r="O98" s="36">
        <v>6000</v>
      </c>
      <c r="P98" s="36">
        <v>300</v>
      </c>
      <c r="Q98" s="37">
        <v>4.7030000000000003</v>
      </c>
      <c r="R98" s="36">
        <v>4.4006065649135913</v>
      </c>
      <c r="S98" s="37">
        <f t="shared" si="4"/>
        <v>1.3473904198615652</v>
      </c>
      <c r="T98" s="37">
        <f t="shared" si="5"/>
        <v>5.0214276184040694</v>
      </c>
      <c r="V98" s="39">
        <f t="shared" si="6"/>
        <v>6.3677377868088776</v>
      </c>
    </row>
    <row r="99" spans="6:22" x14ac:dyDescent="0.2">
      <c r="F99" s="36">
        <v>98</v>
      </c>
      <c r="G99" s="36">
        <v>20</v>
      </c>
      <c r="H99" s="36">
        <v>3</v>
      </c>
      <c r="I99" s="36">
        <v>8</v>
      </c>
      <c r="J99" s="36">
        <f t="shared" si="7"/>
        <v>8</v>
      </c>
      <c r="K99" s="36">
        <v>800</v>
      </c>
      <c r="L99" s="36">
        <v>300</v>
      </c>
      <c r="M99" s="36">
        <v>400</v>
      </c>
      <c r="N99" s="36">
        <v>6000</v>
      </c>
      <c r="O99" s="36">
        <v>6000</v>
      </c>
      <c r="P99" s="36">
        <v>300</v>
      </c>
      <c r="Q99" s="37">
        <v>5.2779999999999996</v>
      </c>
      <c r="R99" s="36">
        <v>4.8713755561243914</v>
      </c>
      <c r="S99" s="37">
        <f t="shared" si="4"/>
        <v>1.3473904198615652</v>
      </c>
      <c r="T99" s="37">
        <f t="shared" si="5"/>
        <v>5.0214276184040694</v>
      </c>
      <c r="V99" s="39">
        <f t="shared" si="6"/>
        <v>8.0546219796143017</v>
      </c>
    </row>
    <row r="100" spans="6:22" x14ac:dyDescent="0.2">
      <c r="F100" s="36">
        <v>99</v>
      </c>
      <c r="G100" s="36">
        <v>20</v>
      </c>
      <c r="H100" s="36">
        <v>3</v>
      </c>
      <c r="I100" s="36">
        <v>8</v>
      </c>
      <c r="J100" s="36">
        <f t="shared" si="7"/>
        <v>8</v>
      </c>
      <c r="K100" s="36">
        <v>800</v>
      </c>
      <c r="L100" s="36">
        <v>300</v>
      </c>
      <c r="M100" s="36">
        <v>600</v>
      </c>
      <c r="N100" s="36">
        <v>8000</v>
      </c>
      <c r="O100" s="36">
        <v>6000</v>
      </c>
      <c r="P100" s="36">
        <v>300</v>
      </c>
      <c r="Q100" s="37">
        <v>5.2965</v>
      </c>
      <c r="R100" s="36">
        <v>4.8545919256679184</v>
      </c>
      <c r="S100" s="37">
        <f t="shared" si="4"/>
        <v>1.3473904198615652</v>
      </c>
      <c r="T100" s="37">
        <f t="shared" si="5"/>
        <v>5.0214276184040694</v>
      </c>
      <c r="V100" s="39">
        <f t="shared" si="6"/>
        <v>10.739495972819066</v>
      </c>
    </row>
    <row r="101" spans="6:22" x14ac:dyDescent="0.2">
      <c r="F101" s="36">
        <v>100</v>
      </c>
      <c r="G101" s="36">
        <v>20</v>
      </c>
      <c r="H101" s="36">
        <v>3</v>
      </c>
      <c r="I101" s="36">
        <v>4</v>
      </c>
      <c r="J101" s="36">
        <f t="shared" si="7"/>
        <v>4</v>
      </c>
      <c r="K101" s="36">
        <v>800</v>
      </c>
      <c r="L101" s="36">
        <v>300</v>
      </c>
      <c r="M101" s="36">
        <v>600</v>
      </c>
      <c r="N101" s="36">
        <v>6000</v>
      </c>
      <c r="O101" s="36">
        <v>6000</v>
      </c>
      <c r="P101" s="36">
        <v>300</v>
      </c>
      <c r="Q101" s="37">
        <v>3.2519999999999998</v>
      </c>
      <c r="R101" s="36">
        <v>2.9907337609995932</v>
      </c>
      <c r="S101" s="37">
        <f t="shared" si="4"/>
        <v>1.3473904198615652</v>
      </c>
      <c r="T101" s="37">
        <f t="shared" si="5"/>
        <v>5.0214276184040694</v>
      </c>
      <c r="V101" s="39">
        <f t="shared" si="6"/>
        <v>5.6954778216794857</v>
      </c>
    </row>
    <row r="102" spans="6:22" x14ac:dyDescent="0.2">
      <c r="F102" s="36">
        <v>101</v>
      </c>
      <c r="G102" s="36">
        <v>20</v>
      </c>
      <c r="H102" s="36">
        <v>3</v>
      </c>
      <c r="I102" s="36">
        <v>4</v>
      </c>
      <c r="J102" s="36">
        <f t="shared" si="7"/>
        <v>4</v>
      </c>
      <c r="K102" s="36">
        <v>800</v>
      </c>
      <c r="L102" s="36">
        <v>300</v>
      </c>
      <c r="M102" s="36">
        <v>600</v>
      </c>
      <c r="N102" s="36">
        <v>6000</v>
      </c>
      <c r="O102" s="36">
        <v>7000</v>
      </c>
      <c r="P102" s="36">
        <v>300</v>
      </c>
      <c r="Q102" s="37">
        <v>2.964</v>
      </c>
      <c r="R102" s="36">
        <v>2.7509542568669429</v>
      </c>
      <c r="S102" s="37">
        <f t="shared" si="4"/>
        <v>1.3473904198615652</v>
      </c>
      <c r="T102" s="37">
        <f t="shared" si="5"/>
        <v>4.4042576387414227</v>
      </c>
      <c r="V102" s="39">
        <f t="shared" si="6"/>
        <v>4.5197038672454193</v>
      </c>
    </row>
    <row r="103" spans="6:22" x14ac:dyDescent="0.2">
      <c r="F103" s="36">
        <v>102</v>
      </c>
      <c r="G103" s="36">
        <v>25</v>
      </c>
      <c r="H103" s="36">
        <v>3</v>
      </c>
      <c r="I103" s="36">
        <v>4</v>
      </c>
      <c r="J103" s="36">
        <f t="shared" si="7"/>
        <v>4</v>
      </c>
      <c r="K103" s="36">
        <v>800</v>
      </c>
      <c r="L103" s="36">
        <v>300</v>
      </c>
      <c r="M103" s="36">
        <v>600</v>
      </c>
      <c r="N103" s="36">
        <v>8000</v>
      </c>
      <c r="O103" s="36">
        <v>4000</v>
      </c>
      <c r="P103" s="36">
        <v>300</v>
      </c>
      <c r="Q103" s="37">
        <v>7.3029999999999999</v>
      </c>
      <c r="R103" s="36">
        <v>6.7729571822896446</v>
      </c>
      <c r="S103" s="37">
        <f t="shared" si="4"/>
        <v>1.592853979544177</v>
      </c>
      <c r="T103" s="37">
        <f t="shared" si="5"/>
        <v>8.6096255467916247</v>
      </c>
      <c r="V103" s="39">
        <f t="shared" si="6"/>
        <v>21.798460163207778</v>
      </c>
    </row>
    <row r="104" spans="6:22" x14ac:dyDescent="0.2">
      <c r="F104" s="36">
        <v>103</v>
      </c>
      <c r="G104" s="36">
        <v>25</v>
      </c>
      <c r="H104" s="36">
        <v>3</v>
      </c>
      <c r="I104" s="36">
        <v>4</v>
      </c>
      <c r="J104" s="36">
        <f t="shared" si="7"/>
        <v>4</v>
      </c>
      <c r="K104" s="36">
        <v>800</v>
      </c>
      <c r="L104" s="36">
        <v>300</v>
      </c>
      <c r="M104" s="36">
        <v>600</v>
      </c>
      <c r="N104" s="36">
        <v>6000</v>
      </c>
      <c r="O104" s="36">
        <v>5000</v>
      </c>
      <c r="P104" s="36">
        <v>300</v>
      </c>
      <c r="Q104" s="37">
        <v>4.6360000000000001</v>
      </c>
      <c r="R104" s="36">
        <v>4.2870006817922732</v>
      </c>
      <c r="S104" s="37">
        <f t="shared" si="4"/>
        <v>1.592853979544177</v>
      </c>
      <c r="T104" s="37">
        <f t="shared" si="5"/>
        <v>7.3156490337090521</v>
      </c>
      <c r="V104" s="39">
        <f t="shared" si="6"/>
        <v>11.698281295140902</v>
      </c>
    </row>
    <row r="105" spans="6:22" x14ac:dyDescent="0.2">
      <c r="F105" s="36">
        <v>104</v>
      </c>
      <c r="G105" s="36">
        <v>25</v>
      </c>
      <c r="H105" s="36">
        <v>3</v>
      </c>
      <c r="I105" s="36">
        <v>4</v>
      </c>
      <c r="J105" s="36">
        <f t="shared" si="7"/>
        <v>4</v>
      </c>
      <c r="K105" s="36">
        <v>1200</v>
      </c>
      <c r="L105" s="36">
        <v>300</v>
      </c>
      <c r="M105" s="36">
        <v>500</v>
      </c>
      <c r="N105" s="36">
        <v>6000</v>
      </c>
      <c r="O105" s="36">
        <v>5000</v>
      </c>
      <c r="P105" s="36">
        <v>300</v>
      </c>
      <c r="Q105" s="37">
        <v>5.4950000000000001</v>
      </c>
      <c r="R105" s="36">
        <v>4.9821777496765352</v>
      </c>
      <c r="S105" s="37">
        <f t="shared" si="4"/>
        <v>1.592853979544177</v>
      </c>
      <c r="T105" s="37">
        <f t="shared" si="5"/>
        <v>7.3156490337090521</v>
      </c>
      <c r="V105" s="39">
        <f t="shared" si="6"/>
        <v>11.698281295140902</v>
      </c>
    </row>
    <row r="106" spans="6:22" x14ac:dyDescent="0.2">
      <c r="F106" s="36">
        <v>105</v>
      </c>
      <c r="G106" s="36">
        <v>25</v>
      </c>
      <c r="H106" s="36">
        <v>3</v>
      </c>
      <c r="I106" s="36">
        <v>4</v>
      </c>
      <c r="J106" s="36">
        <f t="shared" si="7"/>
        <v>4</v>
      </c>
      <c r="K106" s="36">
        <v>900</v>
      </c>
      <c r="L106" s="36">
        <v>400</v>
      </c>
      <c r="M106" s="36">
        <v>800</v>
      </c>
      <c r="N106" s="36">
        <v>6000</v>
      </c>
      <c r="O106" s="36">
        <v>7000</v>
      </c>
      <c r="P106" s="36">
        <v>300</v>
      </c>
      <c r="Q106" s="37">
        <v>2.726</v>
      </c>
      <c r="R106" s="36">
        <v>2.5471623815598821</v>
      </c>
      <c r="S106" s="37">
        <f t="shared" si="4"/>
        <v>1.592853979544177</v>
      </c>
      <c r="T106" s="37">
        <f t="shared" si="5"/>
        <v>5.6207744608543324</v>
      </c>
      <c r="V106" s="39">
        <f t="shared" si="6"/>
        <v>7.0620372925709658</v>
      </c>
    </row>
    <row r="107" spans="6:22" x14ac:dyDescent="0.2">
      <c r="F107" s="36">
        <v>106</v>
      </c>
      <c r="G107" s="36">
        <v>25</v>
      </c>
      <c r="H107" s="36">
        <v>3</v>
      </c>
      <c r="I107" s="36">
        <v>4</v>
      </c>
      <c r="J107" s="36">
        <f t="shared" si="7"/>
        <v>4</v>
      </c>
      <c r="K107" s="36">
        <v>700</v>
      </c>
      <c r="L107" s="36">
        <v>400</v>
      </c>
      <c r="M107" s="36">
        <v>800</v>
      </c>
      <c r="N107" s="36">
        <v>6000</v>
      </c>
      <c r="O107" s="36">
        <v>8000</v>
      </c>
      <c r="P107" s="36">
        <v>300</v>
      </c>
      <c r="Q107" s="37">
        <v>2.8224</v>
      </c>
      <c r="R107" s="36">
        <v>2.6009206332228891</v>
      </c>
      <c r="S107" s="37">
        <f t="shared" si="4"/>
        <v>1.592853979544177</v>
      </c>
      <c r="T107" s="37">
        <f t="shared" si="5"/>
        <v>5.0291551106370713</v>
      </c>
      <c r="V107" s="39">
        <f t="shared" si="6"/>
        <v>5.7801896253108884</v>
      </c>
    </row>
    <row r="108" spans="6:22" x14ac:dyDescent="0.2">
      <c r="F108" s="36">
        <v>107</v>
      </c>
      <c r="G108" s="36">
        <v>25</v>
      </c>
      <c r="H108" s="36">
        <v>3</v>
      </c>
      <c r="I108" s="36">
        <v>4</v>
      </c>
      <c r="J108" s="36">
        <f t="shared" si="7"/>
        <v>4</v>
      </c>
      <c r="K108" s="36">
        <v>700</v>
      </c>
      <c r="L108" s="36">
        <v>400</v>
      </c>
      <c r="M108" s="36">
        <v>800</v>
      </c>
      <c r="N108" s="36">
        <v>8000</v>
      </c>
      <c r="O108" s="36">
        <v>9000</v>
      </c>
      <c r="P108" s="36">
        <v>300</v>
      </c>
      <c r="Q108" s="37">
        <v>3.802</v>
      </c>
      <c r="R108" s="36">
        <v>3.4896787203546742</v>
      </c>
      <c r="S108" s="37">
        <f t="shared" si="4"/>
        <v>1.592853979544177</v>
      </c>
      <c r="T108" s="37">
        <f t="shared" si="5"/>
        <v>4.5439690385844695</v>
      </c>
      <c r="V108" s="39">
        <f t="shared" si="6"/>
        <v>6.458803011320823</v>
      </c>
    </row>
    <row r="109" spans="6:22" x14ac:dyDescent="0.2">
      <c r="F109" s="36">
        <v>108</v>
      </c>
      <c r="G109" s="36">
        <v>25</v>
      </c>
      <c r="H109" s="36">
        <v>3</v>
      </c>
      <c r="I109" s="36">
        <v>4</v>
      </c>
      <c r="J109" s="36">
        <f t="shared" si="7"/>
        <v>4</v>
      </c>
      <c r="K109" s="36">
        <v>900</v>
      </c>
      <c r="L109" s="36">
        <v>400</v>
      </c>
      <c r="M109" s="36">
        <v>800</v>
      </c>
      <c r="N109" s="36">
        <v>7000</v>
      </c>
      <c r="O109" s="36">
        <v>6000</v>
      </c>
      <c r="P109" s="36">
        <v>300</v>
      </c>
      <c r="Q109" s="37">
        <v>3.4969999999999999</v>
      </c>
      <c r="R109" s="36">
        <v>3.265077930120599</v>
      </c>
      <c r="S109" s="37">
        <f t="shared" si="4"/>
        <v>1.592853979544177</v>
      </c>
      <c r="T109" s="37">
        <f t="shared" si="5"/>
        <v>6.3602317437354268</v>
      </c>
      <c r="V109" s="39">
        <f t="shared" si="6"/>
        <v>10.382381445769894</v>
      </c>
    </row>
    <row r="110" spans="6:22" x14ac:dyDescent="0.2">
      <c r="F110" s="36">
        <v>109</v>
      </c>
      <c r="G110" s="36">
        <v>25</v>
      </c>
      <c r="H110" s="36">
        <v>3.6</v>
      </c>
      <c r="I110" s="36">
        <v>4</v>
      </c>
      <c r="J110" s="36">
        <f t="shared" si="7"/>
        <v>4</v>
      </c>
      <c r="K110" s="36">
        <v>1000</v>
      </c>
      <c r="L110" s="36">
        <v>400</v>
      </c>
      <c r="M110" s="36">
        <v>800</v>
      </c>
      <c r="N110" s="36">
        <v>7000</v>
      </c>
      <c r="O110" s="36">
        <v>12000</v>
      </c>
      <c r="P110" s="36">
        <v>300</v>
      </c>
      <c r="Q110" s="37">
        <v>3.1583999999999999</v>
      </c>
      <c r="R110" s="36">
        <v>2.9543000148120071</v>
      </c>
      <c r="S110" s="37">
        <f t="shared" si="4"/>
        <v>1.8262570245474314</v>
      </c>
      <c r="T110" s="37">
        <f t="shared" si="5"/>
        <v>4.3313488428389384</v>
      </c>
      <c r="V110" s="39">
        <f t="shared" si="6"/>
        <v>4.825294852012763</v>
      </c>
    </row>
    <row r="111" spans="6:22" x14ac:dyDescent="0.2">
      <c r="F111" s="36">
        <v>110</v>
      </c>
      <c r="G111" s="36">
        <v>25</v>
      </c>
      <c r="H111" s="36">
        <v>3.6</v>
      </c>
      <c r="I111" s="36">
        <v>4</v>
      </c>
      <c r="J111" s="36">
        <f t="shared" si="7"/>
        <v>4</v>
      </c>
      <c r="K111" s="36">
        <v>900</v>
      </c>
      <c r="L111" s="36">
        <v>300</v>
      </c>
      <c r="M111" s="36">
        <v>500</v>
      </c>
      <c r="N111" s="36">
        <v>7000</v>
      </c>
      <c r="O111" s="36">
        <v>10000</v>
      </c>
      <c r="P111" s="36">
        <v>300</v>
      </c>
      <c r="Q111" s="37">
        <v>5.2469999999999999</v>
      </c>
      <c r="R111" s="36">
        <v>5.0373941612337179</v>
      </c>
      <c r="S111" s="37">
        <f t="shared" si="4"/>
        <v>1.8262570245474314</v>
      </c>
      <c r="T111" s="37">
        <f t="shared" si="5"/>
        <v>5.0836659978145393</v>
      </c>
      <c r="V111" s="39">
        <f t="shared" si="6"/>
        <v>6.3430148089462621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E81B-D970-46C2-AA4C-43B84515847A}">
  <dimension ref="D6:K136"/>
  <sheetViews>
    <sheetView topLeftCell="C1" workbookViewId="0">
      <selection activeCell="G32" sqref="G32"/>
    </sheetView>
  </sheetViews>
  <sheetFormatPr defaultRowHeight="15" x14ac:dyDescent="0.25"/>
  <cols>
    <col min="1" max="1" width="10.42578125" bestFit="1" customWidth="1"/>
    <col min="2" max="2" width="11.85546875" customWidth="1"/>
    <col min="3" max="3" width="15.140625" customWidth="1"/>
    <col min="4" max="4" width="19" customWidth="1"/>
    <col min="5" max="5" width="11.85546875" bestFit="1" customWidth="1"/>
    <col min="6" max="6" width="21" bestFit="1" customWidth="1"/>
    <col min="7" max="7" width="17.140625" customWidth="1"/>
    <col min="8" max="8" width="16.85546875" customWidth="1"/>
    <col min="9" max="9" width="22.140625" bestFit="1" customWidth="1"/>
    <col min="10" max="10" width="12.140625" customWidth="1"/>
    <col min="11" max="11" width="11.42578125" customWidth="1"/>
    <col min="15" max="15" width="14.42578125" customWidth="1"/>
    <col min="16" max="16" width="10.5703125" customWidth="1"/>
    <col min="17" max="17" width="19.140625" bestFit="1" customWidth="1"/>
  </cols>
  <sheetData>
    <row r="6" spans="4:11" ht="15.75" thickBot="1" x14ac:dyDescent="0.3">
      <c r="D6" s="26" t="s">
        <v>59</v>
      </c>
      <c r="E6" s="26" t="s">
        <v>61</v>
      </c>
      <c r="F6" s="26" t="s">
        <v>30</v>
      </c>
      <c r="G6" s="26" t="s">
        <v>57</v>
      </c>
      <c r="H6" s="26" t="s">
        <v>56</v>
      </c>
      <c r="I6" s="26" t="s">
        <v>60</v>
      </c>
      <c r="J6" s="27" t="s">
        <v>62</v>
      </c>
      <c r="K6" s="26" t="s">
        <v>58</v>
      </c>
    </row>
    <row r="7" spans="4:11" ht="15.75" thickTop="1" x14ac:dyDescent="0.25">
      <c r="D7" s="22">
        <f t="shared" ref="D7:D18" si="0">MIN(1%, F7*K7/4)</f>
        <v>0.01</v>
      </c>
      <c r="E7" s="2">
        <v>3</v>
      </c>
      <c r="F7" s="12">
        <v>0.02</v>
      </c>
      <c r="G7" s="17">
        <v>1.38</v>
      </c>
      <c r="H7" s="24">
        <v>0.24807692307692308</v>
      </c>
      <c r="I7" s="7">
        <v>0.06</v>
      </c>
      <c r="J7" s="7">
        <f>4</f>
        <v>4</v>
      </c>
      <c r="K7" s="24">
        <f>H7/I7 * 4 / J7</f>
        <v>4.134615384615385</v>
      </c>
    </row>
    <row r="8" spans="4:11" x14ac:dyDescent="0.25">
      <c r="D8" s="22">
        <f t="shared" si="0"/>
        <v>0.01</v>
      </c>
      <c r="E8" s="2">
        <v>3</v>
      </c>
      <c r="F8" s="12">
        <v>1.4999999999999999E-2</v>
      </c>
      <c r="G8" s="17">
        <v>1.04</v>
      </c>
      <c r="H8" s="24">
        <v>0.33461538461538459</v>
      </c>
      <c r="I8" s="7">
        <v>0.08</v>
      </c>
      <c r="J8" s="7">
        <f>4</f>
        <v>4</v>
      </c>
      <c r="K8" s="24">
        <f t="shared" ref="K8:K18" si="1">H8/I8 * 4 / J8</f>
        <v>4.1826923076923075</v>
      </c>
    </row>
    <row r="9" spans="4:11" x14ac:dyDescent="0.25">
      <c r="D9" s="22">
        <f t="shared" si="0"/>
        <v>0.01</v>
      </c>
      <c r="E9" s="2">
        <v>3</v>
      </c>
      <c r="F9" s="12">
        <v>0.01</v>
      </c>
      <c r="G9" s="17">
        <v>0.78</v>
      </c>
      <c r="H9" s="24">
        <v>0.42307692307692307</v>
      </c>
      <c r="I9" s="7">
        <v>0.1</v>
      </c>
      <c r="J9" s="7">
        <f>4</f>
        <v>4</v>
      </c>
      <c r="K9" s="24">
        <f t="shared" si="1"/>
        <v>4.2307692307692308</v>
      </c>
    </row>
    <row r="10" spans="4:11" x14ac:dyDescent="0.25">
      <c r="D10" s="22">
        <f t="shared" si="0"/>
        <v>6.1863687782805436E-3</v>
      </c>
      <c r="E10" s="2">
        <v>3</v>
      </c>
      <c r="F10" s="12">
        <v>5.0000000000000001E-3</v>
      </c>
      <c r="G10" s="25">
        <v>0.48</v>
      </c>
      <c r="H10" s="24">
        <v>0.67307692307692313</v>
      </c>
      <c r="I10" s="7">
        <v>0.17</v>
      </c>
      <c r="J10" s="7">
        <v>3.2</v>
      </c>
      <c r="K10" s="24">
        <f t="shared" si="1"/>
        <v>4.9490950226244346</v>
      </c>
    </row>
    <row r="11" spans="4:11" x14ac:dyDescent="0.25">
      <c r="D11" s="22">
        <f t="shared" si="0"/>
        <v>0.01</v>
      </c>
      <c r="E11" s="2">
        <v>6</v>
      </c>
      <c r="F11" s="12">
        <v>2.5000000000000001E-2</v>
      </c>
      <c r="G11" s="17">
        <v>2.2999999999999998</v>
      </c>
      <c r="H11" s="24">
        <v>0.13076923076923078</v>
      </c>
      <c r="I11" s="7">
        <v>0.04</v>
      </c>
      <c r="J11" s="7">
        <f>4</f>
        <v>4</v>
      </c>
      <c r="K11" s="24">
        <f t="shared" si="1"/>
        <v>3.2692307692307692</v>
      </c>
    </row>
    <row r="12" spans="4:11" x14ac:dyDescent="0.25">
      <c r="D12" s="22">
        <f t="shared" si="0"/>
        <v>0.01</v>
      </c>
      <c r="E12" s="2">
        <v>6</v>
      </c>
      <c r="F12" s="12">
        <v>0.02</v>
      </c>
      <c r="G12" s="17">
        <v>2.02</v>
      </c>
      <c r="H12" s="24">
        <v>0.14615384615384616</v>
      </c>
      <c r="I12" s="7">
        <v>0.04</v>
      </c>
      <c r="J12" s="7">
        <f>4</f>
        <v>4</v>
      </c>
      <c r="K12" s="24">
        <f t="shared" si="1"/>
        <v>3.6538461538461542</v>
      </c>
    </row>
    <row r="13" spans="4:11" x14ac:dyDescent="0.25">
      <c r="D13" s="22">
        <f t="shared" si="0"/>
        <v>0.01</v>
      </c>
      <c r="E13" s="2">
        <v>6</v>
      </c>
      <c r="F13" s="12">
        <v>0.01</v>
      </c>
      <c r="G13" s="17">
        <v>1.08</v>
      </c>
      <c r="H13" s="24">
        <v>0.32692307692307693</v>
      </c>
      <c r="I13" s="7">
        <v>0.08</v>
      </c>
      <c r="J13" s="7">
        <f>4</f>
        <v>4</v>
      </c>
      <c r="K13" s="24">
        <f t="shared" si="1"/>
        <v>4.0865384615384617</v>
      </c>
    </row>
    <row r="14" spans="4:11" x14ac:dyDescent="0.25">
      <c r="D14" s="22">
        <f t="shared" si="0"/>
        <v>7.2326248313090424E-3</v>
      </c>
      <c r="E14" s="2">
        <v>6</v>
      </c>
      <c r="F14" s="12">
        <v>5.0000000000000001E-3</v>
      </c>
      <c r="G14" s="25">
        <v>0.62</v>
      </c>
      <c r="H14" s="24">
        <v>0.6596153846153846</v>
      </c>
      <c r="I14" s="7">
        <v>0.12</v>
      </c>
      <c r="J14" s="7">
        <v>3.8</v>
      </c>
      <c r="K14" s="24">
        <f t="shared" si="1"/>
        <v>5.7860998650472339</v>
      </c>
    </row>
    <row r="15" spans="4:11" x14ac:dyDescent="0.25">
      <c r="D15" s="22">
        <f t="shared" si="0"/>
        <v>0.01</v>
      </c>
      <c r="E15" s="2">
        <v>10</v>
      </c>
      <c r="F15" s="12">
        <v>2.5000000000000001E-2</v>
      </c>
      <c r="G15" s="17">
        <v>3.2</v>
      </c>
      <c r="H15" s="24">
        <v>8.8846153846153839E-2</v>
      </c>
      <c r="I15" s="7">
        <v>0.03</v>
      </c>
      <c r="J15" s="7">
        <f>4</f>
        <v>4</v>
      </c>
      <c r="K15" s="24">
        <f t="shared" si="1"/>
        <v>2.9615384615384612</v>
      </c>
    </row>
    <row r="16" spans="4:11" x14ac:dyDescent="0.25">
      <c r="D16" s="22">
        <f t="shared" si="0"/>
        <v>0.01</v>
      </c>
      <c r="E16" s="2">
        <v>10</v>
      </c>
      <c r="F16" s="12">
        <v>0.02</v>
      </c>
      <c r="G16" s="17">
        <v>2.44</v>
      </c>
      <c r="H16" s="24">
        <v>0.11769230769230769</v>
      </c>
      <c r="I16" s="7">
        <v>0.04</v>
      </c>
      <c r="J16" s="7">
        <f>4</f>
        <v>4</v>
      </c>
      <c r="K16" s="24">
        <f t="shared" si="1"/>
        <v>2.9423076923076921</v>
      </c>
    </row>
    <row r="17" spans="4:11" x14ac:dyDescent="0.25">
      <c r="D17" s="22">
        <f t="shared" si="0"/>
        <v>9.4711538461538462E-3</v>
      </c>
      <c r="E17" s="2">
        <v>10</v>
      </c>
      <c r="F17" s="12">
        <v>0.01</v>
      </c>
      <c r="G17" s="17">
        <v>1.5</v>
      </c>
      <c r="H17" s="24">
        <v>0.22730769230769229</v>
      </c>
      <c r="I17" s="7">
        <v>0.06</v>
      </c>
      <c r="J17" s="7">
        <f>4</f>
        <v>4</v>
      </c>
      <c r="K17" s="24">
        <f t="shared" si="1"/>
        <v>3.7884615384615383</v>
      </c>
    </row>
    <row r="18" spans="4:11" x14ac:dyDescent="0.25">
      <c r="D18" s="22">
        <f t="shared" si="0"/>
        <v>7.2115384615384628E-3</v>
      </c>
      <c r="E18" s="2">
        <v>10</v>
      </c>
      <c r="F18" s="12">
        <v>5.0000000000000001E-3</v>
      </c>
      <c r="G18" s="17">
        <v>0.86</v>
      </c>
      <c r="H18" s="24">
        <v>0.51923076923076927</v>
      </c>
      <c r="I18" s="7">
        <v>0.09</v>
      </c>
      <c r="J18" s="7">
        <f>4</f>
        <v>4</v>
      </c>
      <c r="K18" s="24">
        <f t="shared" si="1"/>
        <v>5.7692307692307701</v>
      </c>
    </row>
    <row r="22" spans="4:11" ht="15.75" thickBot="1" x14ac:dyDescent="0.3">
      <c r="D22" s="28" t="s">
        <v>7</v>
      </c>
      <c r="E22" s="28" t="s">
        <v>55</v>
      </c>
      <c r="F22" s="28" t="s">
        <v>63</v>
      </c>
    </row>
    <row r="23" spans="4:11" x14ac:dyDescent="0.25">
      <c r="D23" s="2" t="s">
        <v>64</v>
      </c>
      <c r="E23" s="2" t="s">
        <v>69</v>
      </c>
      <c r="F23" s="12">
        <v>6.0000000000000001E-3</v>
      </c>
    </row>
    <row r="24" spans="4:11" x14ac:dyDescent="0.25">
      <c r="D24" s="2" t="s">
        <v>65</v>
      </c>
      <c r="E24" s="2" t="s">
        <v>68</v>
      </c>
      <c r="F24" s="12">
        <v>1.09607425E-2</v>
      </c>
    </row>
    <row r="25" spans="4:11" x14ac:dyDescent="0.25">
      <c r="D25" s="2" t="s">
        <v>66</v>
      </c>
      <c r="E25" s="2" t="s">
        <v>67</v>
      </c>
      <c r="F25" s="12">
        <v>2.1000000000000001E-2</v>
      </c>
    </row>
    <row r="35" spans="7:9" x14ac:dyDescent="0.25">
      <c r="G35" s="23"/>
      <c r="H35" s="23"/>
      <c r="I35" s="23"/>
    </row>
    <row r="36" spans="7:9" x14ac:dyDescent="0.25">
      <c r="G36" s="23"/>
      <c r="H36" s="23"/>
      <c r="I36" s="23"/>
    </row>
    <row r="37" spans="7:9" x14ac:dyDescent="0.25">
      <c r="G37" s="23"/>
      <c r="H37" s="23"/>
      <c r="I37" s="23"/>
    </row>
    <row r="38" spans="7:9" x14ac:dyDescent="0.25">
      <c r="G38" s="23"/>
      <c r="H38" s="23"/>
      <c r="I38" s="23"/>
    </row>
    <row r="39" spans="7:9" x14ac:dyDescent="0.25">
      <c r="G39" s="23"/>
      <c r="H39" s="23"/>
      <c r="I39" s="23"/>
    </row>
    <row r="40" spans="7:9" x14ac:dyDescent="0.25">
      <c r="G40" s="23"/>
      <c r="H40" s="23"/>
      <c r="I40" s="23"/>
    </row>
    <row r="41" spans="7:9" x14ac:dyDescent="0.25">
      <c r="G41" s="23"/>
      <c r="H41" s="23"/>
      <c r="I41" s="23"/>
    </row>
    <row r="42" spans="7:9" x14ac:dyDescent="0.25">
      <c r="G42" s="23"/>
      <c r="H42" s="23"/>
      <c r="I42" s="23"/>
    </row>
    <row r="43" spans="7:9" x14ac:dyDescent="0.25">
      <c r="G43" s="23"/>
      <c r="H43" s="23"/>
      <c r="I43" s="23"/>
    </row>
    <row r="44" spans="7:9" x14ac:dyDescent="0.25">
      <c r="G44" s="23"/>
      <c r="H44" s="23"/>
      <c r="I44" s="23"/>
    </row>
    <row r="45" spans="7:9" x14ac:dyDescent="0.25">
      <c r="G45" s="23"/>
      <c r="H45" s="23"/>
      <c r="I45" s="23"/>
    </row>
    <row r="46" spans="7:9" x14ac:dyDescent="0.25">
      <c r="G46" s="23"/>
      <c r="H46" s="23"/>
      <c r="I46" s="23"/>
    </row>
    <row r="47" spans="7:9" x14ac:dyDescent="0.25">
      <c r="G47" s="23"/>
      <c r="H47" s="23"/>
      <c r="I47" s="23"/>
    </row>
    <row r="48" spans="7:9" x14ac:dyDescent="0.25">
      <c r="G48" s="23"/>
      <c r="H48" s="23"/>
      <c r="I48" s="23"/>
    </row>
    <row r="49" spans="7:9" x14ac:dyDescent="0.25">
      <c r="G49" s="23"/>
      <c r="H49" s="23"/>
      <c r="I49" s="23"/>
    </row>
    <row r="50" spans="7:9" x14ac:dyDescent="0.25">
      <c r="G50" s="23"/>
      <c r="H50" s="23"/>
      <c r="I50" s="23"/>
    </row>
    <row r="51" spans="7:9" x14ac:dyDescent="0.25">
      <c r="G51" s="23"/>
      <c r="H51" s="23"/>
      <c r="I51" s="23"/>
    </row>
    <row r="52" spans="7:9" x14ac:dyDescent="0.25">
      <c r="G52" s="23"/>
      <c r="H52" s="23"/>
      <c r="I52" s="23"/>
    </row>
    <row r="53" spans="7:9" x14ac:dyDescent="0.25">
      <c r="G53" s="23"/>
      <c r="H53" s="23"/>
      <c r="I53" s="23"/>
    </row>
    <row r="54" spans="7:9" x14ac:dyDescent="0.25">
      <c r="G54" s="23"/>
      <c r="H54" s="23"/>
      <c r="I54" s="23"/>
    </row>
    <row r="55" spans="7:9" x14ac:dyDescent="0.25">
      <c r="G55" s="23"/>
      <c r="H55" s="23"/>
      <c r="I55" s="23"/>
    </row>
    <row r="56" spans="7:9" x14ac:dyDescent="0.25">
      <c r="G56" s="23"/>
      <c r="H56" s="23"/>
      <c r="I56" s="23"/>
    </row>
    <row r="57" spans="7:9" x14ac:dyDescent="0.25">
      <c r="G57" s="23"/>
      <c r="H57" s="23"/>
      <c r="I57" s="23"/>
    </row>
    <row r="58" spans="7:9" x14ac:dyDescent="0.25">
      <c r="G58" s="23"/>
      <c r="H58" s="23"/>
      <c r="I58" s="23"/>
    </row>
    <row r="59" spans="7:9" x14ac:dyDescent="0.25">
      <c r="G59" s="23"/>
      <c r="H59" s="23"/>
      <c r="I59" s="23"/>
    </row>
    <row r="60" spans="7:9" x14ac:dyDescent="0.25">
      <c r="G60" s="23"/>
      <c r="H60" s="23"/>
      <c r="I60" s="23"/>
    </row>
    <row r="61" spans="7:9" x14ac:dyDescent="0.25">
      <c r="G61" s="23"/>
      <c r="H61" s="23"/>
      <c r="I61" s="23"/>
    </row>
    <row r="62" spans="7:9" x14ac:dyDescent="0.25">
      <c r="G62" s="23"/>
      <c r="H62" s="23"/>
      <c r="I62" s="23"/>
    </row>
    <row r="63" spans="7:9" x14ac:dyDescent="0.25">
      <c r="G63" s="23"/>
      <c r="H63" s="23"/>
      <c r="I63" s="23"/>
    </row>
    <row r="64" spans="7:9" x14ac:dyDescent="0.25">
      <c r="G64" s="23"/>
      <c r="H64" s="23"/>
      <c r="I64" s="23"/>
    </row>
    <row r="65" spans="7:9" x14ac:dyDescent="0.25">
      <c r="G65" s="23"/>
      <c r="H65" s="23"/>
      <c r="I65" s="23"/>
    </row>
    <row r="66" spans="7:9" x14ac:dyDescent="0.25">
      <c r="G66" s="23"/>
      <c r="H66" s="23"/>
      <c r="I66" s="23"/>
    </row>
    <row r="67" spans="7:9" x14ac:dyDescent="0.25">
      <c r="G67" s="23"/>
      <c r="H67" s="23"/>
      <c r="I67" s="23"/>
    </row>
    <row r="68" spans="7:9" x14ac:dyDescent="0.25">
      <c r="G68" s="23"/>
      <c r="H68" s="23"/>
      <c r="I68" s="23"/>
    </row>
    <row r="69" spans="7:9" x14ac:dyDescent="0.25">
      <c r="G69" s="23"/>
      <c r="H69" s="23"/>
      <c r="I69" s="23"/>
    </row>
    <row r="70" spans="7:9" x14ac:dyDescent="0.25">
      <c r="G70" s="23"/>
      <c r="H70" s="23"/>
      <c r="I70" s="23"/>
    </row>
    <row r="71" spans="7:9" x14ac:dyDescent="0.25">
      <c r="G71" s="23"/>
      <c r="H71" s="23"/>
      <c r="I71" s="23"/>
    </row>
    <row r="72" spans="7:9" x14ac:dyDescent="0.25">
      <c r="G72" s="23"/>
      <c r="H72" s="23"/>
      <c r="I72" s="23"/>
    </row>
    <row r="73" spans="7:9" x14ac:dyDescent="0.25">
      <c r="G73" s="23"/>
      <c r="H73" s="23"/>
      <c r="I73" s="23"/>
    </row>
    <row r="74" spans="7:9" x14ac:dyDescent="0.25">
      <c r="G74" s="23"/>
      <c r="H74" s="23"/>
      <c r="I74" s="23"/>
    </row>
    <row r="75" spans="7:9" x14ac:dyDescent="0.25">
      <c r="G75" s="23"/>
      <c r="H75" s="23"/>
      <c r="I75" s="23"/>
    </row>
    <row r="76" spans="7:9" x14ac:dyDescent="0.25">
      <c r="G76" s="23"/>
      <c r="H76" s="23"/>
      <c r="I76" s="23"/>
    </row>
    <row r="77" spans="7:9" x14ac:dyDescent="0.25">
      <c r="G77" s="23"/>
      <c r="H77" s="23"/>
      <c r="I77" s="23"/>
    </row>
    <row r="78" spans="7:9" x14ac:dyDescent="0.25">
      <c r="G78" s="23"/>
      <c r="H78" s="23"/>
      <c r="I78" s="23"/>
    </row>
    <row r="80" spans="7:9" x14ac:dyDescent="0.25">
      <c r="G80" s="23"/>
      <c r="H80" s="23"/>
      <c r="I80" s="23"/>
    </row>
    <row r="81" spans="7:9" x14ac:dyDescent="0.25">
      <c r="G81" s="23"/>
      <c r="H81" s="23"/>
      <c r="I81" s="23"/>
    </row>
    <row r="135" spans="11:11" x14ac:dyDescent="0.25">
      <c r="K135" s="23"/>
    </row>
    <row r="136" spans="11:11" x14ac:dyDescent="0.25">
      <c r="K136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8B5D-E02B-4B96-8907-9F7A5FE17B1E}">
  <dimension ref="B1:T79"/>
  <sheetViews>
    <sheetView zoomScale="93" workbookViewId="0">
      <selection activeCell="H19" sqref="H19"/>
    </sheetView>
  </sheetViews>
  <sheetFormatPr defaultRowHeight="15" x14ac:dyDescent="0.25"/>
  <cols>
    <col min="18" max="18" width="12.140625" customWidth="1"/>
  </cols>
  <sheetData>
    <row r="1" spans="2:20" x14ac:dyDescent="0.25">
      <c r="R1" t="s">
        <v>87</v>
      </c>
      <c r="S1" t="s">
        <v>86</v>
      </c>
    </row>
    <row r="2" spans="2:20" x14ac:dyDescent="0.25">
      <c r="R2">
        <v>1.25</v>
      </c>
      <c r="S2">
        <v>1.3</v>
      </c>
    </row>
    <row r="3" spans="2:20" x14ac:dyDescent="0.25">
      <c r="G3" s="49" t="s">
        <v>82</v>
      </c>
      <c r="H3" s="49"/>
      <c r="I3" s="49"/>
      <c r="J3" s="49"/>
      <c r="K3" s="49"/>
      <c r="L3" s="49"/>
    </row>
    <row r="4" spans="2:20" x14ac:dyDescent="0.25">
      <c r="B4" s="31" t="s">
        <v>72</v>
      </c>
      <c r="C4" s="31" t="s">
        <v>83</v>
      </c>
      <c r="D4" s="31" t="s">
        <v>84</v>
      </c>
      <c r="E4" s="31" t="s">
        <v>88</v>
      </c>
      <c r="F4" s="31" t="s">
        <v>85</v>
      </c>
      <c r="G4" s="30">
        <v>0.1</v>
      </c>
      <c r="H4" s="30">
        <v>0.08</v>
      </c>
      <c r="I4" s="30">
        <v>0.06</v>
      </c>
      <c r="J4" s="30">
        <v>0.04</v>
      </c>
      <c r="K4" s="30">
        <v>0.03</v>
      </c>
      <c r="L4" s="30">
        <v>0.02</v>
      </c>
      <c r="O4" s="30">
        <v>0.1</v>
      </c>
      <c r="P4" s="30">
        <v>0.08</v>
      </c>
      <c r="Q4" s="30">
        <v>0.06</v>
      </c>
      <c r="R4" s="30">
        <v>0.04</v>
      </c>
      <c r="S4" s="30">
        <v>0.03</v>
      </c>
      <c r="T4" s="30">
        <v>0.02</v>
      </c>
    </row>
    <row r="5" spans="2:20" x14ac:dyDescent="0.25">
      <c r="B5">
        <v>3</v>
      </c>
      <c r="C5">
        <v>0.02</v>
      </c>
      <c r="D5">
        <v>3.8</v>
      </c>
      <c r="E5">
        <f>4.5+7.2</f>
        <v>11.7</v>
      </c>
      <c r="F5" s="23">
        <v>0.80251687417357975</v>
      </c>
      <c r="G5">
        <v>1.7</v>
      </c>
      <c r="H5">
        <v>1.6</v>
      </c>
      <c r="I5">
        <v>1.3</v>
      </c>
      <c r="J5">
        <v>0.8</v>
      </c>
      <c r="K5">
        <v>0.6</v>
      </c>
      <c r="L5">
        <v>0.3</v>
      </c>
      <c r="O5" s="32">
        <f>G5*$F5/2 * $R$2*$S$2 * 1/$E5</f>
        <v>9.474157542326983E-2</v>
      </c>
      <c r="P5" s="32">
        <f>H5*$F5/2 * $R$2*$S$2 * 1/$E5</f>
        <v>8.9168541574842219E-2</v>
      </c>
      <c r="Q5" s="32">
        <f t="shared" ref="P5:T12" si="0">I5*$F5/2 * $R$2*$S$2 * 1/$E5</f>
        <v>7.2449440029559303E-2</v>
      </c>
      <c r="R5" s="32">
        <f t="shared" si="0"/>
        <v>4.458427078742111E-2</v>
      </c>
      <c r="S5" s="32">
        <f t="shared" si="0"/>
        <v>3.3438203090565825E-2</v>
      </c>
      <c r="T5" s="32">
        <f t="shared" si="0"/>
        <v>1.6719101545282913E-2</v>
      </c>
    </row>
    <row r="6" spans="2:20" x14ac:dyDescent="0.25">
      <c r="B6">
        <v>3</v>
      </c>
      <c r="C6">
        <v>1.4999999999999999E-2</v>
      </c>
      <c r="D6">
        <v>5</v>
      </c>
      <c r="E6">
        <f t="shared" ref="E6:E8" si="1">4.5+7.2</f>
        <v>11.7</v>
      </c>
      <c r="F6" s="23">
        <v>0.61199128534100333</v>
      </c>
      <c r="G6">
        <v>2.1</v>
      </c>
      <c r="H6">
        <v>1.9</v>
      </c>
      <c r="I6">
        <v>1.55</v>
      </c>
      <c r="J6">
        <v>1.05</v>
      </c>
      <c r="K6">
        <v>0.7</v>
      </c>
      <c r="L6">
        <v>0.5</v>
      </c>
      <c r="O6" s="32">
        <f t="shared" ref="O6:O12" si="2">G6*$F6/2 * $R$2*$S$2 * 1/$E6</f>
        <v>8.9248729112229669E-2</v>
      </c>
      <c r="P6" s="32">
        <f t="shared" si="0"/>
        <v>8.0748850149160153E-2</v>
      </c>
      <c r="Q6" s="32">
        <f t="shared" si="0"/>
        <v>6.587406196378856E-2</v>
      </c>
      <c r="R6" s="32">
        <f t="shared" si="0"/>
        <v>4.4624364556114834E-2</v>
      </c>
      <c r="S6" s="32">
        <f t="shared" si="0"/>
        <v>2.9749576370743217E-2</v>
      </c>
      <c r="T6" s="32">
        <f t="shared" si="0"/>
        <v>2.124969740767373E-2</v>
      </c>
    </row>
    <row r="7" spans="2:20" x14ac:dyDescent="0.25">
      <c r="B7">
        <v>3</v>
      </c>
      <c r="C7">
        <v>0.01</v>
      </c>
      <c r="D7">
        <v>6.7</v>
      </c>
      <c r="E7">
        <f t="shared" si="1"/>
        <v>11.7</v>
      </c>
      <c r="F7" s="23">
        <v>0.4561067126598044</v>
      </c>
      <c r="G7">
        <v>2.5</v>
      </c>
      <c r="H7">
        <v>2.2000000000000002</v>
      </c>
      <c r="I7">
        <v>1.8</v>
      </c>
      <c r="J7">
        <v>1.3</v>
      </c>
      <c r="K7">
        <v>1</v>
      </c>
      <c r="L7">
        <v>0.7</v>
      </c>
      <c r="O7" s="32">
        <f t="shared" si="2"/>
        <v>7.9185193170104931E-2</v>
      </c>
      <c r="P7" s="32">
        <f t="shared" si="0"/>
        <v>6.9682969989692353E-2</v>
      </c>
      <c r="Q7" s="32">
        <f t="shared" si="0"/>
        <v>5.701333908247555E-2</v>
      </c>
      <c r="R7" s="32">
        <f t="shared" si="0"/>
        <v>4.1176300448454564E-2</v>
      </c>
      <c r="S7" s="32">
        <f t="shared" si="0"/>
        <v>3.1674077268041972E-2</v>
      </c>
      <c r="T7" s="32">
        <f t="shared" si="0"/>
        <v>2.2171854087629381E-2</v>
      </c>
    </row>
    <row r="8" spans="2:20" x14ac:dyDescent="0.25">
      <c r="B8">
        <v>3</v>
      </c>
      <c r="C8">
        <v>5.0000000000000001E-3</v>
      </c>
      <c r="D8">
        <v>10.8</v>
      </c>
      <c r="E8">
        <f t="shared" si="1"/>
        <v>11.7</v>
      </c>
      <c r="F8" s="23">
        <v>0.28290163190291662</v>
      </c>
      <c r="G8">
        <v>3.1</v>
      </c>
      <c r="H8">
        <v>2.7</v>
      </c>
      <c r="I8">
        <v>2.1</v>
      </c>
      <c r="J8">
        <v>1.6</v>
      </c>
      <c r="K8">
        <v>1.3</v>
      </c>
      <c r="L8">
        <v>0.95</v>
      </c>
      <c r="O8" s="32">
        <f t="shared" si="2"/>
        <v>6.0902434645766779E-2</v>
      </c>
      <c r="P8" s="32">
        <f t="shared" si="0"/>
        <v>5.304405598179688E-2</v>
      </c>
      <c r="Q8" s="32">
        <f t="shared" si="0"/>
        <v>4.1256487985842007E-2</v>
      </c>
      <c r="R8" s="32">
        <f t="shared" si="0"/>
        <v>3.1433514655879631E-2</v>
      </c>
      <c r="S8" s="32">
        <f t="shared" si="0"/>
        <v>2.5539730657902202E-2</v>
      </c>
      <c r="T8" s="32">
        <f t="shared" si="0"/>
        <v>1.8663649326928527E-2</v>
      </c>
    </row>
    <row r="9" spans="2:20" x14ac:dyDescent="0.25">
      <c r="B9">
        <v>6</v>
      </c>
      <c r="C9">
        <v>2.5000000000000001E-2</v>
      </c>
      <c r="D9">
        <v>4.5</v>
      </c>
      <c r="E9">
        <f t="shared" ref="E9:E12" si="3">4.5+5*3.6</f>
        <v>22.5</v>
      </c>
      <c r="F9" s="23">
        <v>1.3452261272118282</v>
      </c>
      <c r="G9">
        <v>1.55</v>
      </c>
      <c r="H9">
        <v>1.5</v>
      </c>
      <c r="I9">
        <v>1.3</v>
      </c>
      <c r="J9">
        <v>1</v>
      </c>
      <c r="K9">
        <v>0.7</v>
      </c>
      <c r="L9">
        <v>0.4</v>
      </c>
      <c r="O9" s="32">
        <f t="shared" si="2"/>
        <v>7.5295295731439837E-2</v>
      </c>
      <c r="P9" s="32">
        <f t="shared" si="0"/>
        <v>7.2866415223974038E-2</v>
      </c>
      <c r="Q9" s="32">
        <f t="shared" si="0"/>
        <v>6.3150893194110824E-2</v>
      </c>
      <c r="R9" s="32">
        <f t="shared" si="0"/>
        <v>4.8577610149316018E-2</v>
      </c>
      <c r="S9" s="32">
        <f t="shared" si="0"/>
        <v>3.4004327104521212E-2</v>
      </c>
      <c r="T9" s="32">
        <f t="shared" si="0"/>
        <v>1.9431044059726409E-2</v>
      </c>
    </row>
    <row r="10" spans="2:20" x14ac:dyDescent="0.25">
      <c r="B10">
        <v>6</v>
      </c>
      <c r="C10">
        <v>0.02</v>
      </c>
      <c r="D10">
        <v>5.0999999999999996</v>
      </c>
      <c r="E10">
        <f t="shared" si="3"/>
        <v>22.5</v>
      </c>
      <c r="F10" s="23">
        <v>1.1893415545306292</v>
      </c>
      <c r="G10">
        <v>1.6</v>
      </c>
      <c r="H10">
        <v>1.6</v>
      </c>
      <c r="I10">
        <v>1.4</v>
      </c>
      <c r="J10">
        <v>1.1000000000000001</v>
      </c>
      <c r="K10">
        <v>0.8</v>
      </c>
      <c r="L10">
        <v>0.5</v>
      </c>
      <c r="O10" s="32">
        <f t="shared" si="2"/>
        <v>6.8717512039547471E-2</v>
      </c>
      <c r="P10" s="32">
        <f t="shared" si="0"/>
        <v>6.8717512039547471E-2</v>
      </c>
      <c r="Q10" s="32">
        <f t="shared" si="0"/>
        <v>6.0127823034604025E-2</v>
      </c>
      <c r="R10" s="32">
        <f t="shared" si="0"/>
        <v>4.7243289527188884E-2</v>
      </c>
      <c r="S10" s="32">
        <f t="shared" si="0"/>
        <v>3.4358756019773735E-2</v>
      </c>
      <c r="T10" s="32">
        <f t="shared" si="0"/>
        <v>2.1474222512358584E-2</v>
      </c>
    </row>
    <row r="11" spans="2:20" x14ac:dyDescent="0.25">
      <c r="B11">
        <v>6</v>
      </c>
      <c r="C11">
        <v>0.01</v>
      </c>
      <c r="D11">
        <v>9.6</v>
      </c>
      <c r="E11">
        <f t="shared" si="3"/>
        <v>22.5</v>
      </c>
      <c r="F11" s="23">
        <v>0.64085879880048469</v>
      </c>
      <c r="G11">
        <v>2.9</v>
      </c>
      <c r="H11">
        <v>2.5499999999999998</v>
      </c>
      <c r="I11">
        <v>2.2000000000000002</v>
      </c>
      <c r="J11">
        <v>1.6</v>
      </c>
      <c r="K11">
        <v>1.2</v>
      </c>
      <c r="L11">
        <v>0.8</v>
      </c>
      <c r="O11" s="32">
        <f t="shared" si="2"/>
        <v>6.7112157541050765E-2</v>
      </c>
      <c r="P11" s="32">
        <f t="shared" si="0"/>
        <v>5.9012414389544639E-2</v>
      </c>
      <c r="Q11" s="32">
        <f t="shared" si="0"/>
        <v>5.0912671238038519E-2</v>
      </c>
      <c r="R11" s="32">
        <f t="shared" si="0"/>
        <v>3.7027397264028011E-2</v>
      </c>
      <c r="S11" s="32">
        <f t="shared" si="0"/>
        <v>2.7770547948021005E-2</v>
      </c>
      <c r="T11" s="32">
        <f t="shared" si="0"/>
        <v>1.8513698632014006E-2</v>
      </c>
    </row>
    <row r="12" spans="2:20" x14ac:dyDescent="0.25">
      <c r="B12">
        <v>6</v>
      </c>
      <c r="C12">
        <v>5.0000000000000001E-3</v>
      </c>
      <c r="D12">
        <v>16.8</v>
      </c>
      <c r="E12">
        <f t="shared" si="3"/>
        <v>22.5</v>
      </c>
      <c r="F12" s="23">
        <v>0.36373066958946426</v>
      </c>
      <c r="G12">
        <v>5.05</v>
      </c>
      <c r="H12">
        <v>4.25</v>
      </c>
      <c r="I12">
        <v>3.4</v>
      </c>
      <c r="J12">
        <v>2.5</v>
      </c>
      <c r="K12">
        <v>2</v>
      </c>
      <c r="L12">
        <v>1.5</v>
      </c>
      <c r="O12" s="32">
        <f t="shared" si="2"/>
        <v>6.633032905152314E-2</v>
      </c>
      <c r="P12" s="32">
        <f t="shared" si="0"/>
        <v>5.5822554152271948E-2</v>
      </c>
      <c r="Q12" s="32">
        <f t="shared" si="0"/>
        <v>4.465804332181756E-2</v>
      </c>
      <c r="R12" s="32">
        <f t="shared" si="0"/>
        <v>3.2836796560159968E-2</v>
      </c>
      <c r="S12" s="32">
        <f t="shared" si="0"/>
        <v>2.6269437248127976E-2</v>
      </c>
      <c r="T12" s="32">
        <f t="shared" si="0"/>
        <v>1.970207793609598E-2</v>
      </c>
    </row>
    <row r="13" spans="2:20" x14ac:dyDescent="0.25">
      <c r="F13" s="23"/>
      <c r="R13" s="23"/>
    </row>
    <row r="14" spans="2:20" x14ac:dyDescent="0.25">
      <c r="F14" s="23"/>
      <c r="R14" s="23"/>
    </row>
    <row r="15" spans="2:20" x14ac:dyDescent="0.25">
      <c r="F15" s="23"/>
      <c r="R15" s="23"/>
    </row>
    <row r="16" spans="2:20" x14ac:dyDescent="0.25">
      <c r="F16" s="23"/>
      <c r="R16" s="23"/>
    </row>
    <row r="17" spans="7:18" x14ac:dyDescent="0.25">
      <c r="G17" s="33">
        <f>G$4*SQRT(2)/$F5/$R$2/$S$2*$E5</f>
        <v>1.2688004423049559</v>
      </c>
      <c r="H17" s="33">
        <f t="shared" ref="H17:L17" si="4">H$4*SQRT(2)/$F5/$R$2/$S$2*$E5</f>
        <v>1.0150403538439645</v>
      </c>
      <c r="I17" s="33">
        <f t="shared" si="4"/>
        <v>0.76128026538297333</v>
      </c>
      <c r="J17" s="33">
        <f t="shared" si="4"/>
        <v>0.50752017692198226</v>
      </c>
      <c r="K17" s="33">
        <f t="shared" si="4"/>
        <v>0.38064013269148667</v>
      </c>
      <c r="L17" s="33">
        <f t="shared" si="4"/>
        <v>0.25376008846099113</v>
      </c>
      <c r="R17" s="23"/>
    </row>
    <row r="18" spans="7:18" x14ac:dyDescent="0.25">
      <c r="G18" s="33">
        <f t="shared" ref="G18:L18" si="5">G$4*SQRT(2)/$F6/$R$2/$S$2*$E6</f>
        <v>1.6638043535885738</v>
      </c>
      <c r="H18" s="33">
        <f t="shared" si="5"/>
        <v>1.3310434828708591</v>
      </c>
      <c r="I18" s="33">
        <f t="shared" si="5"/>
        <v>0.99828261215314418</v>
      </c>
      <c r="J18" s="33">
        <f t="shared" si="5"/>
        <v>0.66552174143542953</v>
      </c>
      <c r="K18" s="33">
        <f t="shared" si="5"/>
        <v>0.49914130607657209</v>
      </c>
      <c r="L18" s="33">
        <f t="shared" si="5"/>
        <v>0.33276087071771476</v>
      </c>
      <c r="R18" s="23"/>
    </row>
    <row r="19" spans="7:18" x14ac:dyDescent="0.25">
      <c r="G19" s="33">
        <f t="shared" ref="G19:L19" si="6">G$4*SQRT(2)/$F7/$R$2/$S$2*$E7</f>
        <v>2.2324463478530232</v>
      </c>
      <c r="H19" s="33">
        <f t="shared" si="6"/>
        <v>1.7859570782824183</v>
      </c>
      <c r="I19" s="33">
        <f t="shared" si="6"/>
        <v>1.3394678087118137</v>
      </c>
      <c r="J19" s="33">
        <f t="shared" si="6"/>
        <v>0.89297853914120917</v>
      </c>
      <c r="K19" s="33">
        <f t="shared" si="6"/>
        <v>0.66973390435590685</v>
      </c>
      <c r="L19" s="33">
        <f t="shared" si="6"/>
        <v>0.44648926957060459</v>
      </c>
      <c r="R19" s="23"/>
    </row>
    <row r="20" spans="7:18" x14ac:dyDescent="0.25">
      <c r="G20" s="33">
        <f t="shared" ref="G20:L20" si="7">G$4*SQRT(2)/$F8/$R$2/$S$2*$E8</f>
        <v>3.5992502342936503</v>
      </c>
      <c r="H20" s="33">
        <f t="shared" si="7"/>
        <v>2.87940018743492</v>
      </c>
      <c r="I20" s="33">
        <f t="shared" si="7"/>
        <v>2.1595501405761892</v>
      </c>
      <c r="J20" s="33">
        <f t="shared" si="7"/>
        <v>1.43970009371746</v>
      </c>
      <c r="K20" s="33">
        <f t="shared" si="7"/>
        <v>1.0797750702880946</v>
      </c>
      <c r="L20" s="33">
        <f t="shared" si="7"/>
        <v>0.71985004685873</v>
      </c>
      <c r="R20" s="23"/>
    </row>
    <row r="21" spans="7:18" x14ac:dyDescent="0.25">
      <c r="G21" s="33">
        <f t="shared" ref="G21:L21" si="8">G$4*SQRT(2)/$F9/$R$2/$S$2*$E9</f>
        <v>1.4556228250279697</v>
      </c>
      <c r="H21" s="33">
        <f t="shared" si="8"/>
        <v>1.1644982600223759</v>
      </c>
      <c r="I21" s="33">
        <f t="shared" si="8"/>
        <v>0.87337369501678197</v>
      </c>
      <c r="J21" s="33">
        <f t="shared" si="8"/>
        <v>0.58224913001118794</v>
      </c>
      <c r="K21" s="33">
        <f t="shared" si="8"/>
        <v>0.43668684750839099</v>
      </c>
      <c r="L21" s="33">
        <f t="shared" si="8"/>
        <v>0.29112456500559397</v>
      </c>
      <c r="R21" s="23"/>
    </row>
    <row r="22" spans="7:18" x14ac:dyDescent="0.25">
      <c r="G22" s="33">
        <f t="shared" ref="G22:L22" si="9">G$4*SQRT(2)/$F10/$R$2/$S$2*$E10</f>
        <v>1.6464083409296939</v>
      </c>
      <c r="H22" s="33">
        <f t="shared" si="9"/>
        <v>1.3171266727437552</v>
      </c>
      <c r="I22" s="33">
        <f t="shared" si="9"/>
        <v>0.98784500455781621</v>
      </c>
      <c r="J22" s="33">
        <f t="shared" si="9"/>
        <v>0.65856333637187758</v>
      </c>
      <c r="K22" s="33">
        <f t="shared" si="9"/>
        <v>0.4939225022789081</v>
      </c>
      <c r="L22" s="33">
        <f t="shared" si="9"/>
        <v>0.32928166818593879</v>
      </c>
      <c r="R22" s="23"/>
    </row>
    <row r="23" spans="7:18" x14ac:dyDescent="0.25">
      <c r="G23" s="33">
        <f t="shared" ref="G23:L23" si="10">G$4*SQRT(2)/$F11/$R$2/$S$2*$E11</f>
        <v>3.0554965606442974</v>
      </c>
      <c r="H23" s="33">
        <f t="shared" si="10"/>
        <v>2.4443972485154375</v>
      </c>
      <c r="I23" s="33">
        <f t="shared" si="10"/>
        <v>1.833297936386578</v>
      </c>
      <c r="J23" s="33">
        <f t="shared" si="10"/>
        <v>1.2221986242577187</v>
      </c>
      <c r="K23" s="33">
        <f t="shared" si="10"/>
        <v>0.916648968193289</v>
      </c>
      <c r="L23" s="33">
        <f t="shared" si="10"/>
        <v>0.61109931212885937</v>
      </c>
    </row>
    <row r="24" spans="7:18" x14ac:dyDescent="0.25">
      <c r="G24" s="33">
        <f t="shared" ref="G24:L24" si="11">G$4*SQRT(2)/$F12/$R$2/$S$2*$E12</f>
        <v>5.3834939401828095</v>
      </c>
      <c r="H24" s="33">
        <f t="shared" si="11"/>
        <v>4.3067951521462469</v>
      </c>
      <c r="I24" s="33">
        <f t="shared" si="11"/>
        <v>3.2300963641096856</v>
      </c>
      <c r="J24" s="33">
        <f t="shared" si="11"/>
        <v>2.1533975760731234</v>
      </c>
      <c r="K24" s="33">
        <f t="shared" si="11"/>
        <v>1.6150481820548428</v>
      </c>
      <c r="L24" s="33">
        <f t="shared" si="11"/>
        <v>1.0766987880365617</v>
      </c>
    </row>
    <row r="28" spans="7:18" x14ac:dyDescent="0.25">
      <c r="G28" s="23"/>
    </row>
    <row r="29" spans="7:18" x14ac:dyDescent="0.25">
      <c r="G29" s="23"/>
    </row>
    <row r="30" spans="7:18" x14ac:dyDescent="0.25">
      <c r="G30" s="23"/>
    </row>
    <row r="31" spans="7:18" x14ac:dyDescent="0.25">
      <c r="G31" s="23"/>
    </row>
    <row r="32" spans="7:18" x14ac:dyDescent="0.25">
      <c r="G32" s="23"/>
    </row>
    <row r="33" spans="7:12" x14ac:dyDescent="0.25">
      <c r="G33" s="23"/>
    </row>
    <row r="34" spans="7:12" x14ac:dyDescent="0.25">
      <c r="G34" s="23"/>
    </row>
    <row r="35" spans="7:12" x14ac:dyDescent="0.25">
      <c r="G35" s="23"/>
    </row>
    <row r="36" spans="7:12" x14ac:dyDescent="0.25">
      <c r="G36" s="23"/>
      <c r="L36" s="23"/>
    </row>
    <row r="37" spans="7:12" x14ac:dyDescent="0.25">
      <c r="G37" s="23"/>
    </row>
    <row r="38" spans="7:12" x14ac:dyDescent="0.25">
      <c r="G38" s="23"/>
    </row>
    <row r="39" spans="7:12" x14ac:dyDescent="0.25">
      <c r="G39" s="23"/>
    </row>
    <row r="40" spans="7:12" x14ac:dyDescent="0.25">
      <c r="G40" s="23"/>
    </row>
    <row r="41" spans="7:12" x14ac:dyDescent="0.25">
      <c r="G41" s="23"/>
    </row>
    <row r="42" spans="7:12" x14ac:dyDescent="0.25">
      <c r="G42" s="23"/>
    </row>
    <row r="43" spans="7:12" x14ac:dyDescent="0.25">
      <c r="G43" s="23"/>
    </row>
    <row r="44" spans="7:12" x14ac:dyDescent="0.25">
      <c r="G44" s="23"/>
    </row>
    <row r="45" spans="7:12" x14ac:dyDescent="0.25">
      <c r="G45" s="23"/>
    </row>
    <row r="46" spans="7:12" x14ac:dyDescent="0.25">
      <c r="G46" s="23"/>
    </row>
    <row r="47" spans="7:12" x14ac:dyDescent="0.25">
      <c r="G47" s="23"/>
    </row>
    <row r="48" spans="7:12" x14ac:dyDescent="0.25">
      <c r="G48" s="23"/>
    </row>
    <row r="49" spans="7:7" x14ac:dyDescent="0.25">
      <c r="G49" s="23"/>
    </row>
    <row r="50" spans="7:7" x14ac:dyDescent="0.25">
      <c r="G50" s="23"/>
    </row>
    <row r="51" spans="7:7" x14ac:dyDescent="0.25">
      <c r="G51" s="23"/>
    </row>
    <row r="52" spans="7:7" x14ac:dyDescent="0.25">
      <c r="G52" s="23"/>
    </row>
    <row r="53" spans="7:7" x14ac:dyDescent="0.25">
      <c r="G53" s="23"/>
    </row>
    <row r="54" spans="7:7" x14ac:dyDescent="0.25">
      <c r="G54" s="23"/>
    </row>
    <row r="55" spans="7:7" x14ac:dyDescent="0.25">
      <c r="G55" s="23"/>
    </row>
    <row r="56" spans="7:7" x14ac:dyDescent="0.25">
      <c r="G56" s="23"/>
    </row>
    <row r="57" spans="7:7" x14ac:dyDescent="0.25">
      <c r="G57" s="23"/>
    </row>
    <row r="58" spans="7:7" x14ac:dyDescent="0.25">
      <c r="G58" s="23"/>
    </row>
    <row r="59" spans="7:7" x14ac:dyDescent="0.25">
      <c r="G59" s="23"/>
    </row>
    <row r="60" spans="7:7" x14ac:dyDescent="0.25">
      <c r="G60" s="23"/>
    </row>
    <row r="61" spans="7:7" x14ac:dyDescent="0.25">
      <c r="G61" s="23"/>
    </row>
    <row r="62" spans="7:7" x14ac:dyDescent="0.25">
      <c r="G62" s="23"/>
    </row>
    <row r="63" spans="7:7" x14ac:dyDescent="0.25">
      <c r="G63" s="23"/>
    </row>
    <row r="64" spans="7:7" x14ac:dyDescent="0.25">
      <c r="G64" s="23"/>
    </row>
    <row r="65" spans="7:7" x14ac:dyDescent="0.25">
      <c r="G65" s="23"/>
    </row>
    <row r="66" spans="7:7" x14ac:dyDescent="0.25">
      <c r="G66" s="23"/>
    </row>
    <row r="67" spans="7:7" x14ac:dyDescent="0.25">
      <c r="G67" s="23"/>
    </row>
    <row r="68" spans="7:7" x14ac:dyDescent="0.25">
      <c r="G68" s="23"/>
    </row>
    <row r="69" spans="7:7" x14ac:dyDescent="0.25">
      <c r="G69" s="23"/>
    </row>
    <row r="70" spans="7:7" x14ac:dyDescent="0.25">
      <c r="G70" s="23"/>
    </row>
    <row r="71" spans="7:7" x14ac:dyDescent="0.25">
      <c r="G71" s="23"/>
    </row>
    <row r="72" spans="7:7" x14ac:dyDescent="0.25">
      <c r="G72" s="23"/>
    </row>
    <row r="73" spans="7:7" x14ac:dyDescent="0.25">
      <c r="G73" s="23"/>
    </row>
    <row r="74" spans="7:7" x14ac:dyDescent="0.25">
      <c r="G74" s="23"/>
    </row>
    <row r="75" spans="7:7" x14ac:dyDescent="0.25">
      <c r="G75" s="23"/>
    </row>
    <row r="77" spans="7:7" x14ac:dyDescent="0.25">
      <c r="G77" s="23"/>
    </row>
    <row r="78" spans="7:7" x14ac:dyDescent="0.25">
      <c r="G78" s="23"/>
    </row>
    <row r="79" spans="7:7" x14ac:dyDescent="0.25">
      <c r="G79" s="23"/>
    </row>
  </sheetData>
  <mergeCells count="1">
    <mergeCell ref="G3:L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b40c2a0a-4a17-48ea-9592-7c886fe6f0c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9B4AE1D26EE4A9C46E6DB7B36EF69" ma:contentTypeVersion="17" ma:contentTypeDescription="Create a new document." ma:contentTypeScope="" ma:versionID="ceb2efbad2372b9ec9db81c12b19fb38">
  <xsd:schema xmlns:xsd="http://www.w3.org/2001/XMLSchema" xmlns:xs="http://www.w3.org/2001/XMLSchema" xmlns:p="http://schemas.microsoft.com/office/2006/metadata/properties" xmlns:ns1="http://schemas.microsoft.com/sharepoint/v3" xmlns:ns3="b40c2a0a-4a17-48ea-9592-7c886fe6f0cb" xmlns:ns4="332cf9bc-57c9-4f9d-b750-3843727f1a1d" targetNamespace="http://schemas.microsoft.com/office/2006/metadata/properties" ma:root="true" ma:fieldsID="07c009841fa05e3eeb67749d38757cce" ns1:_="" ns3:_="" ns4:_="">
    <xsd:import namespace="http://schemas.microsoft.com/sharepoint/v3"/>
    <xsd:import namespace="b40c2a0a-4a17-48ea-9592-7c886fe6f0cb"/>
    <xsd:import namespace="332cf9bc-57c9-4f9d-b750-3843727f1a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c2a0a-4a17-48ea-9592-7c886fe6f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cf9bc-57c9-4f9d-b750-3843727f1a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2DB267-2F8B-4705-95CB-195967814A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692249-D157-48EA-A3DF-E4E37F94C627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332cf9bc-57c9-4f9d-b750-3843727f1a1d"/>
    <ds:schemaRef ds:uri="b40c2a0a-4a17-48ea-9592-7c886fe6f0cb"/>
    <ds:schemaRef ds:uri="http://www.w3.org/XML/1998/namespace"/>
    <ds:schemaRef ds:uri="http://schemas.microsoft.com/office/infopath/2007/PartnerControl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186E0B-22EF-4BE8-8307-885A38A8F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40c2a0a-4a17-48ea-9592-7c886fe6f0cb"/>
    <ds:schemaRef ds:uri="332cf9bc-57c9-4f9d-b750-3843727f1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Building Matrix</vt:lpstr>
      <vt:lpstr>RC Frame Design</vt:lpstr>
      <vt:lpstr>T1 (s)</vt:lpstr>
      <vt:lpstr>Wall Period</vt:lpstr>
      <vt:lpstr>Dion</vt:lpstr>
      <vt:lpstr>VoD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Pledger</dc:creator>
  <cp:lastModifiedBy>Liam Pledger</cp:lastModifiedBy>
  <cp:lastPrinted>2023-07-09T21:18:08Z</cp:lastPrinted>
  <dcterms:created xsi:type="dcterms:W3CDTF">2023-03-16T23:53:31Z</dcterms:created>
  <dcterms:modified xsi:type="dcterms:W3CDTF">2025-04-16T03:46:16Z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0x010100A9F9B4AE1D26EE4A9C46E6DB7B36EF69</vt:lpwstr>
  </property>
</Properties>
</file>