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1. Journal Papers/05 - Intensity measures/GitHub/RC wall models/"/>
    </mc:Choice>
  </mc:AlternateContent>
  <xr:revisionPtr revIDLastSave="4" documentId="13_ncr:1_{C4A26224-CC83-4D01-8D24-4BFF231B1EAC}" xr6:coauthVersionLast="47" xr6:coauthVersionMax="47" xr10:uidLastSave="{60BC3D92-2AB8-4CA9-BF55-A9F375921351}"/>
  <bookViews>
    <workbookView xWindow="-25320" yWindow="240" windowWidth="25440" windowHeight="15390" xr2:uid="{B8A2C0E9-4C3C-43F0-99DC-D7703EB19CB8}"/>
  </bookViews>
  <sheets>
    <sheet name="General info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2" l="1"/>
  <c r="V12" i="2"/>
  <c r="V13" i="2"/>
  <c r="V15" i="2"/>
  <c r="V16" i="2"/>
  <c r="V17" i="2"/>
  <c r="D6" i="2"/>
  <c r="Q6" i="2" s="1"/>
  <c r="D7" i="2"/>
  <c r="Q7" i="2" s="1"/>
  <c r="D8" i="2"/>
  <c r="Q8" i="2" s="1"/>
  <c r="D9" i="2"/>
  <c r="Q9" i="2" s="1"/>
  <c r="D10" i="2"/>
  <c r="Q10" i="2" s="1"/>
  <c r="D11" i="2"/>
  <c r="Q11" i="2" s="1"/>
  <c r="D12" i="2"/>
  <c r="Q12" i="2" s="1"/>
  <c r="D13" i="2"/>
  <c r="Q13" i="2" s="1"/>
  <c r="D14" i="2"/>
  <c r="Q14" i="2" s="1"/>
  <c r="D15" i="2"/>
  <c r="Q15" i="2" s="1"/>
  <c r="D16" i="2"/>
  <c r="Q16" i="2" s="1"/>
  <c r="D17" i="2"/>
  <c r="Q17" i="2" s="1"/>
  <c r="D3" i="2"/>
  <c r="Q3" i="2" s="1"/>
  <c r="D4" i="2"/>
  <c r="D5" i="2"/>
  <c r="D2" i="2"/>
  <c r="Q2" i="2" s="1"/>
  <c r="W3" i="2"/>
  <c r="X3" i="2" s="1"/>
  <c r="Z3" i="2" s="1"/>
  <c r="W6" i="2"/>
  <c r="X6" i="2" s="1"/>
  <c r="Z6" i="2" s="1"/>
  <c r="W7" i="2"/>
  <c r="X7" i="2" s="1"/>
  <c r="Z7" i="2" s="1"/>
  <c r="W8" i="2"/>
  <c r="X8" i="2" s="1"/>
  <c r="Z8" i="2" s="1"/>
  <c r="W9" i="2"/>
  <c r="X9" i="2" s="1"/>
  <c r="Z9" i="2" s="1"/>
  <c r="W10" i="2"/>
  <c r="X10" i="2" s="1"/>
  <c r="Z10" i="2" s="1"/>
  <c r="W11" i="2"/>
  <c r="X11" i="2" s="1"/>
  <c r="Z11" i="2" s="1"/>
  <c r="W12" i="2"/>
  <c r="X12" i="2" s="1"/>
  <c r="Z12" i="2" s="1"/>
  <c r="W13" i="2"/>
  <c r="X13" i="2" s="1"/>
  <c r="Z13" i="2" s="1"/>
  <c r="W14" i="2"/>
  <c r="X14" i="2" s="1"/>
  <c r="Z14" i="2" s="1"/>
  <c r="W15" i="2"/>
  <c r="X15" i="2" s="1"/>
  <c r="Z15" i="2" s="1"/>
  <c r="W16" i="2"/>
  <c r="X16" i="2" s="1"/>
  <c r="Z16" i="2" s="1"/>
  <c r="W17" i="2"/>
  <c r="X17" i="2" s="1"/>
  <c r="Z17" i="2" s="1"/>
  <c r="W2" i="2"/>
  <c r="X2" i="2" s="1"/>
  <c r="Z2" i="2" s="1"/>
  <c r="V2" i="2"/>
  <c r="V3" i="2"/>
  <c r="V4" i="2"/>
  <c r="V5" i="2"/>
  <c r="V6" i="2"/>
  <c r="V7" i="2"/>
  <c r="V8" i="2"/>
  <c r="V9" i="2"/>
  <c r="V10" i="2"/>
  <c r="V14" i="2"/>
  <c r="Y2" i="2" l="1"/>
  <c r="G13" i="2"/>
  <c r="L13" i="2" s="1"/>
  <c r="Y6" i="2"/>
  <c r="P4" i="2"/>
  <c r="W4" i="2" s="1"/>
  <c r="X4" i="2" s="1"/>
  <c r="Z4" i="2" s="1"/>
  <c r="Y17" i="2"/>
  <c r="L17" i="2"/>
  <c r="Y16" i="2"/>
  <c r="G16" i="2"/>
  <c r="L16" i="2" s="1"/>
  <c r="Y15" i="2"/>
  <c r="G15" i="2"/>
  <c r="L15" i="2" s="1"/>
  <c r="Y14" i="2"/>
  <c r="G14" i="2"/>
  <c r="L14" i="2" s="1"/>
  <c r="Y13" i="2"/>
  <c r="Y12" i="2"/>
  <c r="G12" i="2"/>
  <c r="L12" i="2" s="1"/>
  <c r="Y11" i="2"/>
  <c r="G11" i="2"/>
  <c r="L11" i="2" s="1"/>
  <c r="Y10" i="2"/>
  <c r="G10" i="2"/>
  <c r="L10" i="2" s="1"/>
  <c r="Q4" i="2" l="1"/>
  <c r="Y7" i="2"/>
  <c r="Y9" i="2"/>
  <c r="G9" i="2"/>
  <c r="L9" i="2" s="1"/>
  <c r="Y8" i="2"/>
  <c r="P5" i="2"/>
  <c r="Q5" i="2" s="1"/>
  <c r="Y4" i="2"/>
  <c r="G6" i="2"/>
  <c r="L6" i="2" s="1"/>
  <c r="G7" i="2"/>
  <c r="L7" i="2" s="1"/>
  <c r="G8" i="2"/>
  <c r="L8" i="2" s="1"/>
  <c r="Y3" i="2"/>
  <c r="G2" i="2"/>
  <c r="L2" i="2" s="1"/>
  <c r="G3" i="2"/>
  <c r="L3" i="2" s="1"/>
  <c r="L4" i="2"/>
  <c r="G5" i="2"/>
  <c r="L5" i="2" s="1"/>
  <c r="W5" i="2" l="1"/>
  <c r="X5" i="2" s="1"/>
  <c r="Y5" i="2" l="1"/>
  <c r="Z5" i="2"/>
</calcChain>
</file>

<file path=xl/sharedStrings.xml><?xml version="1.0" encoding="utf-8"?>
<sst xmlns="http://schemas.openxmlformats.org/spreadsheetml/2006/main" count="97" uniqueCount="76">
  <si>
    <t>no. of stories</t>
  </si>
  <si>
    <t>Generic building properties:</t>
  </si>
  <si>
    <t>Building ID:</t>
  </si>
  <si>
    <t>No. of stories</t>
  </si>
  <si>
    <t>Drift limit</t>
  </si>
  <si>
    <t>T model (s)</t>
  </si>
  <si>
    <t>Cy (Base Shear)</t>
  </si>
  <si>
    <t>Stiffness (n/T)</t>
  </si>
  <si>
    <t>MPa</t>
  </si>
  <si>
    <t>Ec</t>
  </si>
  <si>
    <t>GPa</t>
  </si>
  <si>
    <t>fy</t>
  </si>
  <si>
    <t>Es</t>
  </si>
  <si>
    <t>µ</t>
  </si>
  <si>
    <t>Sp</t>
  </si>
  <si>
    <t>bay width</t>
  </si>
  <si>
    <t>m</t>
  </si>
  <si>
    <t>1st storey height</t>
  </si>
  <si>
    <t>Typical storey height</t>
  </si>
  <si>
    <t>Seismic weight</t>
  </si>
  <si>
    <t>kPa</t>
  </si>
  <si>
    <t>g</t>
  </si>
  <si>
    <t>Wellington Hazard 2024</t>
  </si>
  <si>
    <t>Sas</t>
  </si>
  <si>
    <t>Tc</t>
  </si>
  <si>
    <t>s</t>
  </si>
  <si>
    <t>Site Class III</t>
  </si>
  <si>
    <t>f'cu</t>
  </si>
  <si>
    <t>Tcr (sec)</t>
  </si>
  <si>
    <t>Ti (sec)</t>
  </si>
  <si>
    <t>WI (%)</t>
  </si>
  <si>
    <t>No. of bays</t>
  </si>
  <si>
    <t>Wall type</t>
  </si>
  <si>
    <t>I</t>
  </si>
  <si>
    <t>Shear demand</t>
  </si>
  <si>
    <t>CI (%)</t>
  </si>
  <si>
    <t>R</t>
  </si>
  <si>
    <t>Design drift limit</t>
  </si>
  <si>
    <t>Reinforcement Ratios</t>
  </si>
  <si>
    <t>Beams</t>
  </si>
  <si>
    <t>_ Longitudinal</t>
  </si>
  <si>
    <t>_ Transverse</t>
  </si>
  <si>
    <t>Walls</t>
  </si>
  <si>
    <t>Columns</t>
  </si>
  <si>
    <t>_ Longitudinal web</t>
  </si>
  <si>
    <t>_ Longitudinal boundary</t>
  </si>
  <si>
    <t>RC Wall-frame structures</t>
  </si>
  <si>
    <t>PI (%)</t>
  </si>
  <si>
    <t>Aspect ratio</t>
  </si>
  <si>
    <t>Height (m)</t>
  </si>
  <si>
    <t>Wall density</t>
  </si>
  <si>
    <t>Model</t>
  </si>
  <si>
    <t>T wall (s)</t>
  </si>
  <si>
    <t>tw</t>
  </si>
  <si>
    <t>lw</t>
  </si>
  <si>
    <t>hc</t>
  </si>
  <si>
    <t>wb</t>
  </si>
  <si>
    <t>db</t>
  </si>
  <si>
    <t>Wall area (m2)</t>
  </si>
  <si>
    <t>bc</t>
  </si>
  <si>
    <t>RCW_5S_10DL</t>
  </si>
  <si>
    <t>RCW_5S_20DL</t>
  </si>
  <si>
    <t>RCW_5S_25DL</t>
  </si>
  <si>
    <t>RCW_10S_25DL</t>
  </si>
  <si>
    <t>RCW_15S_20DL</t>
  </si>
  <si>
    <t>RCW_20S_20DL</t>
  </si>
  <si>
    <t>RCW_10S_10DL</t>
  </si>
  <si>
    <t>RCW_15S_10DL</t>
  </si>
  <si>
    <t>RCW_20S_10DL</t>
  </si>
  <si>
    <t>RCW_5S_15DL</t>
  </si>
  <si>
    <t>RCW_10S_20DL</t>
  </si>
  <si>
    <t>RCW_15S_25DL</t>
  </si>
  <si>
    <t>RCW_20S_25DL</t>
  </si>
  <si>
    <t>RCW_10S_15DL</t>
  </si>
  <si>
    <t>RCW_15S_15DL</t>
  </si>
  <si>
    <t>RCW_20S_15DL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</si>
</sst>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sz val="11"/>
      <color rgb="FF006100"/>
      <name val="Bahnschrift"/>
      <family val="2"/>
    </font>
    <font>
      <b/>
      <sz val="12"/>
      <color theme="1"/>
      <name val="Bahnschrift"/>
      <family val="2"/>
    </font>
    <font>
      <sz val="11"/>
      <color rgb="FF9C0006"/>
      <name val="Bahnschrift"/>
      <family val="2"/>
    </font>
    <font>
      <sz val="11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5" fillId="0" borderId="0" xfId="0" applyFont="1"/>
    <xf numFmtId="164" fontId="5" fillId="0" borderId="0" xfId="0" applyNumberFormat="1" applyFont="1" applyAlignment="1">
      <alignment horizontal="left" indent="2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0" fontId="5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0" fontId="5" fillId="0" borderId="0" xfId="0" applyNumberFormat="1" applyFont="1" applyAlignment="1">
      <alignment horizontal="center"/>
    </xf>
    <xf numFmtId="166" fontId="5" fillId="0" borderId="0" xfId="0" applyNumberFormat="1" applyFont="1"/>
    <xf numFmtId="1" fontId="5" fillId="0" borderId="0" xfId="0" applyNumberFormat="1" applyFont="1" applyAlignment="1">
      <alignment horizontal="center"/>
    </xf>
    <xf numFmtId="167" fontId="5" fillId="0" borderId="0" xfId="0" applyNumberFormat="1" applyFont="1"/>
    <xf numFmtId="0" fontId="5" fillId="7" borderId="0" xfId="0" applyFont="1" applyFill="1"/>
    <xf numFmtId="0" fontId="5" fillId="8" borderId="0" xfId="0" applyFont="1" applyFill="1"/>
    <xf numFmtId="0" fontId="6" fillId="0" borderId="0" xfId="1" applyFont="1" applyFill="1"/>
    <xf numFmtId="9" fontId="5" fillId="0" borderId="0" xfId="0" applyNumberFormat="1" applyFont="1"/>
    <xf numFmtId="168" fontId="5" fillId="0" borderId="0" xfId="0" applyNumberFormat="1" applyFont="1"/>
    <xf numFmtId="0" fontId="9" fillId="0" borderId="0" xfId="1" applyFont="1" applyFill="1" applyAlignment="1">
      <alignment horizontal="center"/>
    </xf>
    <xf numFmtId="0" fontId="4" fillId="0" borderId="0" xfId="0" applyFont="1"/>
    <xf numFmtId="0" fontId="6" fillId="9" borderId="0" xfId="1" applyFont="1" applyFill="1"/>
    <xf numFmtId="0" fontId="8" fillId="9" borderId="0" xfId="2" applyFont="1" applyFill="1"/>
    <xf numFmtId="0" fontId="8" fillId="0" borderId="0" xfId="2" applyFont="1" applyFill="1"/>
    <xf numFmtId="164" fontId="5" fillId="0" borderId="0" xfId="0" applyNumberFormat="1" applyFont="1"/>
    <xf numFmtId="0" fontId="5" fillId="6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textRotation="90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Design drift limit vs N/T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Buildings!$E$2:$E$17</c:f>
              <c:numCache>
                <c:formatCode>0.0%</c:formatCode>
                <c:ptCount val="16"/>
                <c:pt idx="0">
                  <c:v>2.5000000000000001E-2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2.5000000000000001E-2</c:v>
                </c:pt>
                <c:pt idx="9">
                  <c:v>0.02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xVal>
          <c:yVal>
            <c:numRef>
              <c:f>Buildings!$L$2:$L$17</c:f>
              <c:numCache>
                <c:formatCode>0</c:formatCode>
                <c:ptCount val="16"/>
                <c:pt idx="0">
                  <c:v>6.6058383202474342</c:v>
                </c:pt>
                <c:pt idx="1">
                  <c:v>8.4572793338324086</c:v>
                </c:pt>
                <c:pt idx="2">
                  <c:v>11.933174224343675</c:v>
                </c:pt>
                <c:pt idx="3">
                  <c:v>18.004686149364627</c:v>
                </c:pt>
                <c:pt idx="4">
                  <c:v>8.2087715998524988</c:v>
                </c:pt>
                <c:pt idx="5">
                  <c:v>10.285337337107348</c:v>
                </c:pt>
                <c:pt idx="6">
                  <c:v>13.65970668429714</c:v>
                </c:pt>
                <c:pt idx="7">
                  <c:v>21.759432255890417</c:v>
                </c:pt>
                <c:pt idx="8">
                  <c:v>8.5406844554678365</c:v>
                </c:pt>
                <c:pt idx="9">
                  <c:v>10.870611762984584</c:v>
                </c:pt>
                <c:pt idx="10">
                  <c:v>14.761796655416566</c:v>
                </c:pt>
                <c:pt idx="11">
                  <c:v>20.570674674214697</c:v>
                </c:pt>
                <c:pt idx="12">
                  <c:v>8.8145079265591715</c:v>
                </c:pt>
                <c:pt idx="13">
                  <c:v>10.51959190749394</c:v>
                </c:pt>
                <c:pt idx="14">
                  <c:v>14.403748919491704</c:v>
                </c:pt>
                <c:pt idx="15">
                  <c:v>21.413276231263382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57-8FDA-82490DDE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67183"/>
        <c:axId val="872277743"/>
      </c:scatterChart>
      <c:valAx>
        <c:axId val="8722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Design drift limit</a:t>
                </a:r>
              </a:p>
            </c:rich>
          </c:tx>
          <c:layout>
            <c:manualLayout>
              <c:xMode val="edge"/>
              <c:yMode val="edge"/>
              <c:x val="0.41893028259697379"/>
              <c:y val="0.92827007623119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72277743"/>
        <c:crosses val="autoZero"/>
        <c:crossBetween val="midCat"/>
      </c:valAx>
      <c:valAx>
        <c:axId val="8722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N/T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722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NZ"/>
              <a:t>Estimated vs Calculated Period</a:t>
            </a:r>
          </a:p>
        </c:rich>
      </c:tx>
      <c:layout>
        <c:manualLayout>
          <c:xMode val="edge"/>
          <c:yMode val="edge"/>
          <c:x val="0.32570617712783295"/>
          <c:y val="3.7762663922939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8948968789439"/>
          <c:y val="0.11938693004971161"/>
          <c:w val="0.78884147072367772"/>
          <c:h val="0.73289042793291148"/>
        </c:manualLayout>
      </c:layout>
      <c:scatterChart>
        <c:scatterStyle val="lineMarker"/>
        <c:varyColors val="0"/>
        <c:ser>
          <c:idx val="0"/>
          <c:order val="0"/>
          <c:tx>
            <c:v>Wall-frame period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Buildings!$G$2:$G$17</c:f>
              <c:numCache>
                <c:formatCode>0.000</c:formatCode>
                <c:ptCount val="16"/>
                <c:pt idx="0">
                  <c:v>0.75690620290759936</c:v>
                </c:pt>
                <c:pt idx="1">
                  <c:v>0.59120667565017682</c:v>
                </c:pt>
                <c:pt idx="2">
                  <c:v>0.41899999999999998</c:v>
                </c:pt>
                <c:pt idx="3">
                  <c:v>0.27770547948021002</c:v>
                </c:pt>
                <c:pt idx="4">
                  <c:v>1.2182090679901103</c:v>
                </c:pt>
                <c:pt idx="5">
                  <c:v>0.97225785331532977</c:v>
                </c:pt>
                <c:pt idx="6">
                  <c:v>0.73208014133244548</c:v>
                </c:pt>
                <c:pt idx="7">
                  <c:v>0.45957081427494217</c:v>
                </c:pt>
                <c:pt idx="8">
                  <c:v>1.7562995188748416</c:v>
                </c:pt>
                <c:pt idx="9">
                  <c:v>1.3798671433632057</c:v>
                </c:pt>
                <c:pt idx="10">
                  <c:v>1.0161364737737415</c:v>
                </c:pt>
                <c:pt idx="11">
                  <c:v>0.7291933899864973</c:v>
                </c:pt>
                <c:pt idx="12">
                  <c:v>2.2689865579152295</c:v>
                </c:pt>
                <c:pt idx="13">
                  <c:v>1.9012144364414378</c:v>
                </c:pt>
                <c:pt idx="14">
                  <c:v>1.3885273974010499</c:v>
                </c:pt>
                <c:pt idx="15">
                  <c:v>0.93400000000000005</c:v>
                </c:pt>
              </c:numCache>
            </c:numRef>
          </c:xVal>
          <c:yVal>
            <c:numRef>
              <c:f>Buildings!$H$2:$H$17</c:f>
              <c:numCache>
                <c:formatCode>0.000</c:formatCode>
                <c:ptCount val="16"/>
                <c:pt idx="0">
                  <c:v>0.75700000000000001</c:v>
                </c:pt>
                <c:pt idx="1">
                  <c:v>0.57050000000000001</c:v>
                </c:pt>
                <c:pt idx="2">
                  <c:v>0.40799999999999997</c:v>
                </c:pt>
                <c:pt idx="3">
                  <c:v>0.28699999999999998</c:v>
                </c:pt>
                <c:pt idx="4">
                  <c:v>1.2330000000000001</c:v>
                </c:pt>
                <c:pt idx="5">
                  <c:v>0.94499999999999995</c:v>
                </c:pt>
                <c:pt idx="6">
                  <c:v>0.71799999999999997</c:v>
                </c:pt>
                <c:pt idx="7">
                  <c:v>0.46139999999999998</c:v>
                </c:pt>
                <c:pt idx="8">
                  <c:v>1.696</c:v>
                </c:pt>
                <c:pt idx="9">
                  <c:v>1.3740000000000001</c:v>
                </c:pt>
                <c:pt idx="10" formatCode="General">
                  <c:v>1.0169999999999999</c:v>
                </c:pt>
                <c:pt idx="11">
                  <c:v>0.72499999999999998</c:v>
                </c:pt>
                <c:pt idx="12">
                  <c:v>2.2480000000000002</c:v>
                </c:pt>
                <c:pt idx="13">
                  <c:v>1.883</c:v>
                </c:pt>
                <c:pt idx="14">
                  <c:v>1.3580000000000001</c:v>
                </c:pt>
                <c:pt idx="15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E-4F83-943A-5A2BDB07223B}"/>
            </c:ext>
          </c:extLst>
        </c:ser>
        <c:ser>
          <c:idx val="1"/>
          <c:order val="1"/>
          <c:tx>
            <c:v>Wall Period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DE-4F83-943A-5A2BDB07223B}"/>
                </c:ext>
              </c:extLst>
            </c:dLbl>
            <c:dLbl>
              <c:idx val="1"/>
              <c:layout>
                <c:manualLayout>
                  <c:x val="1.8609550488296555E-2"/>
                  <c:y val="3.4848498832936996E-2"/>
                </c:manualLayout>
              </c:layout>
              <c:tx>
                <c:rich>
                  <a:bodyPr/>
                  <a:lstStyle/>
                  <a:p>
                    <a:fld id="{0831C287-49FB-4A38-88E2-791C5FBF05F5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9DE-4F83-943A-5A2BDB0722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DE-4F83-943A-5A2BDB0722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DE-4F83-943A-5A2BDB0722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645F57-5EE3-4C18-AF2E-190ED2FA3422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9DE-4F83-943A-5A2BDB07223B}"/>
                </c:ext>
              </c:extLst>
            </c:dLbl>
            <c:dLbl>
              <c:idx val="5"/>
              <c:layout>
                <c:manualLayout>
                  <c:x val="6.1619871609559975E-3"/>
                  <c:y val="4.0980734905813457E-2"/>
                </c:manualLayout>
              </c:layout>
              <c:tx>
                <c:rich>
                  <a:bodyPr/>
                  <a:lstStyle/>
                  <a:p>
                    <a:fld id="{87576CCA-5E12-41DA-B30E-D2C721B0151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9DE-4F83-943A-5A2BDB0722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DE-4F83-943A-5A2BDB0722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DE-4F83-943A-5A2BDB0722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8962A1-1A27-4516-83B9-13FFFAB72B1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9DE-4F83-943A-5A2BDB07223B}"/>
                </c:ext>
              </c:extLst>
            </c:dLbl>
            <c:dLbl>
              <c:idx val="9"/>
              <c:layout>
                <c:manualLayout>
                  <c:x val="-5.1256821294102493E-3"/>
                  <c:y val="-3.3344973442172729E-2"/>
                </c:manualLayout>
              </c:layout>
              <c:tx>
                <c:rich>
                  <a:bodyPr/>
                  <a:lstStyle/>
                  <a:p>
                    <a:fld id="{70045310-D27E-477A-80FF-FF83F3F91CCE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9DE-4F83-943A-5A2BDB07223B}"/>
                </c:ext>
              </c:extLst>
            </c:dLbl>
            <c:dLbl>
              <c:idx val="10"/>
              <c:layout>
                <c:manualLayout>
                  <c:x val="0"/>
                  <c:y val="-1.5156806110078512E-2"/>
                </c:manualLayout>
              </c:layout>
              <c:tx>
                <c:rich>
                  <a:bodyPr/>
                  <a:lstStyle/>
                  <a:p>
                    <a:fld id="{6B8E7A7A-3B93-4D0D-AD24-EB3FDC442D8A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9DE-4F83-943A-5A2BDB07223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DE-4F83-943A-5A2BDB0722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81BD5A-56EF-46C8-A236-E09F8C15C116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9DE-4F83-943A-5A2BDB07223B}"/>
                </c:ext>
              </c:extLst>
            </c:dLbl>
            <c:dLbl>
              <c:idx val="13"/>
              <c:layout>
                <c:manualLayout>
                  <c:x val="-2.3926564913524202E-2"/>
                  <c:y val="-3.1680453484488239E-2"/>
                </c:manualLayout>
              </c:layout>
              <c:tx>
                <c:rich>
                  <a:bodyPr/>
                  <a:lstStyle/>
                  <a:p>
                    <a:fld id="{9116371C-9BE9-4FE4-AAAB-A6BBA6DF1CC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9DE-4F83-943A-5A2BDB07223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0B99D5-4069-4B81-965B-4B5AA02890A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9DE-4F83-943A-5A2BDB07223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9DE-4F83-943A-5A2BDB072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Buildings!$I$2:$I$17</c:f>
              <c:numCache>
                <c:formatCode>0.000</c:formatCode>
                <c:ptCount val="16"/>
                <c:pt idx="0">
                  <c:v>0.87519999999999998</c:v>
                </c:pt>
                <c:pt idx="1">
                  <c:v>0.66600000000000004</c:v>
                </c:pt>
                <c:pt idx="2">
                  <c:v>0.44700000000000001</c:v>
                </c:pt>
                <c:pt idx="3">
                  <c:v>0.29099999999999998</c:v>
                </c:pt>
                <c:pt idx="4">
                  <c:v>1.702</c:v>
                </c:pt>
                <c:pt idx="5">
                  <c:v>1.224</c:v>
                </c:pt>
                <c:pt idx="6">
                  <c:v>0.86</c:v>
                </c:pt>
                <c:pt idx="7">
                  <c:v>0.51</c:v>
                </c:pt>
                <c:pt idx="8">
                  <c:v>2.3010000000000002</c:v>
                </c:pt>
                <c:pt idx="9">
                  <c:v>1.522</c:v>
                </c:pt>
                <c:pt idx="10" formatCode="General">
                  <c:v>1.1160000000000001</c:v>
                </c:pt>
                <c:pt idx="11">
                  <c:v>0.84899999999999998</c:v>
                </c:pt>
                <c:pt idx="12">
                  <c:v>2.4940000000000002</c:v>
                </c:pt>
                <c:pt idx="13">
                  <c:v>2.097</c:v>
                </c:pt>
                <c:pt idx="14">
                  <c:v>1.7649999999999999</c:v>
                </c:pt>
                <c:pt idx="15">
                  <c:v>1.0860000000000001</c:v>
                </c:pt>
              </c:numCache>
            </c:numRef>
          </c:xVal>
          <c:yVal>
            <c:numRef>
              <c:f>Buildings!$H$2:$H$17</c:f>
              <c:numCache>
                <c:formatCode>0.000</c:formatCode>
                <c:ptCount val="16"/>
                <c:pt idx="0">
                  <c:v>0.75700000000000001</c:v>
                </c:pt>
                <c:pt idx="1">
                  <c:v>0.57050000000000001</c:v>
                </c:pt>
                <c:pt idx="2">
                  <c:v>0.40799999999999997</c:v>
                </c:pt>
                <c:pt idx="3">
                  <c:v>0.28699999999999998</c:v>
                </c:pt>
                <c:pt idx="4">
                  <c:v>1.2330000000000001</c:v>
                </c:pt>
                <c:pt idx="5">
                  <c:v>0.94499999999999995</c:v>
                </c:pt>
                <c:pt idx="6">
                  <c:v>0.71799999999999997</c:v>
                </c:pt>
                <c:pt idx="7">
                  <c:v>0.46139999999999998</c:v>
                </c:pt>
                <c:pt idx="8">
                  <c:v>1.696</c:v>
                </c:pt>
                <c:pt idx="9">
                  <c:v>1.3740000000000001</c:v>
                </c:pt>
                <c:pt idx="10" formatCode="General">
                  <c:v>1.0169999999999999</c:v>
                </c:pt>
                <c:pt idx="11">
                  <c:v>0.72499999999999998</c:v>
                </c:pt>
                <c:pt idx="12">
                  <c:v>2.2480000000000002</c:v>
                </c:pt>
                <c:pt idx="13">
                  <c:v>1.883</c:v>
                </c:pt>
                <c:pt idx="14">
                  <c:v>1.3580000000000001</c:v>
                </c:pt>
                <c:pt idx="15">
                  <c:v>0.93200000000000005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Buildings!$E$2:$E$17</c15:f>
                <c15:dlblRangeCache>
                  <c:ptCount val="16"/>
                  <c:pt idx="0">
                    <c:v>2.5%</c:v>
                  </c:pt>
                  <c:pt idx="1">
                    <c:v>2.0%</c:v>
                  </c:pt>
                  <c:pt idx="2">
                    <c:v>1.5%</c:v>
                  </c:pt>
                  <c:pt idx="3">
                    <c:v>1.0%</c:v>
                  </c:pt>
                  <c:pt idx="4">
                    <c:v>2.5%</c:v>
                  </c:pt>
                  <c:pt idx="5">
                    <c:v>2.0%</c:v>
                  </c:pt>
                  <c:pt idx="6">
                    <c:v>1.5%</c:v>
                  </c:pt>
                  <c:pt idx="7">
                    <c:v>1.0%</c:v>
                  </c:pt>
                  <c:pt idx="8">
                    <c:v>2.5%</c:v>
                  </c:pt>
                  <c:pt idx="9">
                    <c:v>2.0%</c:v>
                  </c:pt>
                  <c:pt idx="10">
                    <c:v>1.5%</c:v>
                  </c:pt>
                  <c:pt idx="11">
                    <c:v>1.0%</c:v>
                  </c:pt>
                  <c:pt idx="12">
                    <c:v>2.5%</c:v>
                  </c:pt>
                  <c:pt idx="13">
                    <c:v>2.0%</c:v>
                  </c:pt>
                  <c:pt idx="14">
                    <c:v>1.5%</c:v>
                  </c:pt>
                  <c:pt idx="15">
                    <c:v>1.0%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DE-4F83-943A-5A2BDB07223B}"/>
            </c:ext>
          </c:extLst>
        </c:ser>
        <c:ser>
          <c:idx val="2"/>
          <c:order val="2"/>
          <c:tx>
            <c:v>1-to-1 line</c:v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DE-4F83-943A-5A2BDB072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9DE-4F83-943A-5A2BDB0722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528304"/>
        <c:axId val="33526384"/>
      </c:scatterChart>
      <c:valAx>
        <c:axId val="3352830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NZ"/>
                  <a:t>Estimated Period (s)</a:t>
                </a:r>
              </a:p>
            </c:rich>
          </c:tx>
          <c:layout>
            <c:manualLayout>
              <c:xMode val="edge"/>
              <c:yMode val="edge"/>
              <c:x val="0.4304506253457891"/>
              <c:y val="0.93203669644213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526384"/>
        <c:crosses val="autoZero"/>
        <c:crossBetween val="midCat"/>
      </c:valAx>
      <c:valAx>
        <c:axId val="335263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NZ"/>
                  <a:t>Period from OpenSeesPy (s)</a:t>
                </a:r>
              </a:p>
            </c:rich>
          </c:tx>
          <c:layout>
            <c:manualLayout>
              <c:xMode val="edge"/>
              <c:yMode val="edge"/>
              <c:x val="2.9298967927041276E-2"/>
              <c:y val="0.27207908154333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5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7</xdr:row>
      <xdr:rowOff>44823</xdr:rowOff>
    </xdr:from>
    <xdr:to>
      <xdr:col>15</xdr:col>
      <xdr:colOff>44823</xdr:colOff>
      <xdr:row>32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59170-6E9D-46D5-8F90-245982C72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317023</xdr:colOff>
      <xdr:row>19</xdr:row>
      <xdr:rowOff>35255</xdr:rowOff>
    </xdr:from>
    <xdr:to>
      <xdr:col>11</xdr:col>
      <xdr:colOff>653828</xdr:colOff>
      <xdr:row>43</xdr:row>
      <xdr:rowOff>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6BA46-9A7B-493F-8E9D-F95429AB4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9D4B-6DB8-49AB-A77A-9D468AE73468}">
  <dimension ref="A1:AM31"/>
  <sheetViews>
    <sheetView tabSelected="1" zoomScale="85" zoomScaleNormal="85" workbookViewId="0">
      <selection activeCell="F31" sqref="F31"/>
    </sheetView>
  </sheetViews>
  <sheetFormatPr defaultColWidth="9.109375" defaultRowHeight="13.8" x14ac:dyDescent="0.25"/>
  <cols>
    <col min="1" max="1" width="24.88671875" style="1" customWidth="1"/>
    <col min="2" max="2" width="10.5546875" style="1" customWidth="1"/>
    <col min="3" max="9" width="9.109375" style="1"/>
    <col min="10" max="10" width="14.33203125" style="1" bestFit="1" customWidth="1"/>
    <col min="11" max="11" width="9.109375" style="1"/>
    <col min="12" max="12" width="9.33203125" style="1" customWidth="1"/>
    <col min="13" max="13" width="10.33203125" style="1" customWidth="1"/>
    <col min="14" max="14" width="14.5546875" style="1" customWidth="1"/>
    <col min="15" max="15" width="17.88671875" style="1" customWidth="1"/>
    <col min="16" max="18" width="15.6640625" style="1" customWidth="1"/>
    <col min="19" max="20" width="7.88671875" style="1" customWidth="1"/>
    <col min="21" max="21" width="11.33203125" style="1" bestFit="1" customWidth="1"/>
    <col min="22" max="22" width="16.44140625" style="1" bestFit="1" customWidth="1"/>
    <col min="23" max="23" width="12" style="1" bestFit="1" customWidth="1"/>
    <col min="24" max="24" width="12" style="1" customWidth="1"/>
    <col min="25" max="25" width="7.88671875" style="1" customWidth="1"/>
    <col min="26" max="26" width="8.44140625" style="1" customWidth="1"/>
    <col min="27" max="27" width="14.5546875" style="1" bestFit="1" customWidth="1"/>
    <col min="28" max="28" width="12.44140625" style="1" bestFit="1" customWidth="1"/>
    <col min="29" max="29" width="7" style="1" customWidth="1"/>
    <col min="30" max="30" width="8.109375" style="1" customWidth="1"/>
    <col min="31" max="31" width="8.44140625" style="1" customWidth="1"/>
    <col min="32" max="32" width="13" style="1" bestFit="1" customWidth="1"/>
    <col min="33" max="33" width="12.44140625" style="1" bestFit="1" customWidth="1"/>
    <col min="34" max="34" width="9.109375" style="1"/>
    <col min="35" max="35" width="8.6640625" style="1" customWidth="1"/>
    <col min="36" max="16384" width="9.109375" style="1"/>
  </cols>
  <sheetData>
    <row r="1" spans="1:39" x14ac:dyDescent="0.25">
      <c r="A1" s="29" t="s">
        <v>46</v>
      </c>
      <c r="B1" s="29"/>
      <c r="C1" s="32" t="s">
        <v>37</v>
      </c>
      <c r="D1" s="32"/>
      <c r="E1" s="32"/>
      <c r="F1" s="32"/>
      <c r="G1" s="23"/>
    </row>
    <row r="2" spans="1:39" x14ac:dyDescent="0.25">
      <c r="A2" s="29"/>
      <c r="B2" s="29"/>
      <c r="C2" s="2">
        <v>0.01</v>
      </c>
      <c r="D2" s="2">
        <v>1.4999999999999999E-2</v>
      </c>
      <c r="E2" s="2">
        <v>0.02</v>
      </c>
      <c r="F2" s="2">
        <v>2.5000000000000001E-2</v>
      </c>
    </row>
    <row r="3" spans="1:39" x14ac:dyDescent="0.25">
      <c r="A3" s="30" t="s">
        <v>0</v>
      </c>
      <c r="B3" s="1">
        <v>5</v>
      </c>
      <c r="C3" s="24"/>
      <c r="D3" s="24"/>
      <c r="E3" s="24"/>
      <c r="F3" s="24"/>
      <c r="G3" s="19"/>
    </row>
    <row r="4" spans="1:39" x14ac:dyDescent="0.25">
      <c r="A4" s="30"/>
      <c r="B4" s="1">
        <v>10</v>
      </c>
      <c r="C4" s="25"/>
      <c r="D4" s="25"/>
      <c r="E4" s="25"/>
      <c r="F4" s="25"/>
      <c r="G4" s="26"/>
    </row>
    <row r="5" spans="1:39" x14ac:dyDescent="0.25">
      <c r="A5" s="30"/>
      <c r="B5" s="1">
        <v>15</v>
      </c>
      <c r="C5" s="25"/>
      <c r="D5" s="25"/>
      <c r="E5" s="25"/>
      <c r="F5" s="25"/>
      <c r="G5" s="26"/>
    </row>
    <row r="6" spans="1:39" x14ac:dyDescent="0.25">
      <c r="A6" s="30"/>
      <c r="B6" s="1">
        <v>20</v>
      </c>
      <c r="C6" s="25"/>
      <c r="D6" s="25"/>
      <c r="E6" s="25"/>
      <c r="F6" s="25"/>
      <c r="G6" s="26"/>
    </row>
    <row r="9" spans="1:39" ht="15" x14ac:dyDescent="0.25">
      <c r="A9" s="31" t="s">
        <v>1</v>
      </c>
      <c r="B9" s="31"/>
      <c r="C9" s="31"/>
      <c r="E9" s="23" t="s">
        <v>22</v>
      </c>
    </row>
    <row r="10" spans="1:39" x14ac:dyDescent="0.25">
      <c r="A10" s="1" t="s">
        <v>27</v>
      </c>
      <c r="B10" s="1">
        <v>30</v>
      </c>
      <c r="C10" s="1" t="s">
        <v>8</v>
      </c>
      <c r="E10" s="1" t="s">
        <v>26</v>
      </c>
      <c r="H10" s="19"/>
      <c r="AJ10" s="14"/>
      <c r="AK10" s="10"/>
      <c r="AL10" s="14"/>
      <c r="AM10" s="10"/>
    </row>
    <row r="11" spans="1:39" x14ac:dyDescent="0.25">
      <c r="A11" s="1" t="s">
        <v>9</v>
      </c>
      <c r="B11" s="1">
        <v>25</v>
      </c>
      <c r="C11" s="1" t="s">
        <v>10</v>
      </c>
      <c r="E11" s="1" t="s">
        <v>23</v>
      </c>
      <c r="F11" s="1">
        <v>1.91</v>
      </c>
      <c r="G11" s="1" t="s">
        <v>21</v>
      </c>
      <c r="H11" s="19"/>
      <c r="AJ11" s="14"/>
      <c r="AK11" s="10"/>
      <c r="AL11" s="14"/>
      <c r="AM11" s="10"/>
    </row>
    <row r="12" spans="1:39" x14ac:dyDescent="0.25">
      <c r="A12" s="1" t="s">
        <v>11</v>
      </c>
      <c r="B12" s="1">
        <v>540</v>
      </c>
      <c r="C12" s="1" t="s">
        <v>8</v>
      </c>
      <c r="E12" s="1" t="s">
        <v>24</v>
      </c>
      <c r="F12" s="1">
        <v>0.5</v>
      </c>
      <c r="G12" s="1" t="s">
        <v>25</v>
      </c>
      <c r="H12" s="19"/>
      <c r="AJ12" s="14"/>
      <c r="AK12" s="10"/>
      <c r="AL12" s="14"/>
      <c r="AM12" s="10"/>
    </row>
    <row r="13" spans="1:39" x14ac:dyDescent="0.25">
      <c r="A13" s="1" t="s">
        <v>12</v>
      </c>
      <c r="B13" s="1">
        <v>200</v>
      </c>
      <c r="C13" s="1" t="s">
        <v>10</v>
      </c>
      <c r="E13" s="1" t="s">
        <v>13</v>
      </c>
      <c r="F13" s="1">
        <v>4</v>
      </c>
      <c r="H13" s="19"/>
      <c r="AJ13" s="14"/>
      <c r="AK13" s="10"/>
      <c r="AL13" s="14"/>
      <c r="AM13" s="10"/>
    </row>
    <row r="14" spans="1:39" x14ac:dyDescent="0.25">
      <c r="A14" s="1" t="s">
        <v>15</v>
      </c>
      <c r="B14" s="1">
        <v>6</v>
      </c>
      <c r="C14" s="1" t="s">
        <v>16</v>
      </c>
      <c r="E14" s="1" t="s">
        <v>14</v>
      </c>
      <c r="F14" s="1">
        <v>0.7</v>
      </c>
    </row>
    <row r="15" spans="1:39" x14ac:dyDescent="0.25">
      <c r="A15" s="1" t="s">
        <v>17</v>
      </c>
      <c r="B15" s="11">
        <v>4</v>
      </c>
      <c r="C15" s="1" t="s">
        <v>16</v>
      </c>
      <c r="G15" s="7"/>
    </row>
    <row r="16" spans="1:39" x14ac:dyDescent="0.25">
      <c r="A16" s="1" t="s">
        <v>18</v>
      </c>
      <c r="B16" s="1">
        <v>3.6</v>
      </c>
      <c r="C16" s="1" t="s">
        <v>16</v>
      </c>
      <c r="G16" s="7"/>
      <c r="H16" s="19"/>
      <c r="AJ16" s="14"/>
      <c r="AK16" s="10"/>
      <c r="AL16" s="14"/>
      <c r="AM16" s="10"/>
    </row>
    <row r="17" spans="1:39" x14ac:dyDescent="0.25">
      <c r="A17" s="1" t="s">
        <v>19</v>
      </c>
      <c r="B17" s="1">
        <v>8</v>
      </c>
      <c r="C17" s="1" t="s">
        <v>20</v>
      </c>
      <c r="G17" s="7"/>
      <c r="H17" s="19"/>
      <c r="AJ17" s="14"/>
      <c r="AK17" s="10"/>
      <c r="AL17" s="14"/>
      <c r="AM17" s="10"/>
    </row>
    <row r="18" spans="1:39" x14ac:dyDescent="0.25">
      <c r="G18" s="7"/>
      <c r="H18" s="19"/>
      <c r="AJ18" s="14"/>
      <c r="AK18" s="10"/>
      <c r="AL18" s="14"/>
      <c r="AM18" s="10"/>
    </row>
    <row r="19" spans="1:39" x14ac:dyDescent="0.25">
      <c r="A19" s="23" t="s">
        <v>38</v>
      </c>
      <c r="G19" s="7"/>
      <c r="H19" s="19"/>
      <c r="AJ19" s="16"/>
      <c r="AK19" s="10"/>
      <c r="AL19" s="16"/>
      <c r="AM19" s="10"/>
    </row>
    <row r="20" spans="1:39" x14ac:dyDescent="0.25">
      <c r="A20" s="1" t="s">
        <v>39</v>
      </c>
      <c r="B20" s="27"/>
      <c r="G20" s="7"/>
    </row>
    <row r="21" spans="1:39" x14ac:dyDescent="0.25">
      <c r="A21" s="1" t="s">
        <v>40</v>
      </c>
      <c r="B21" s="27">
        <v>0.02</v>
      </c>
      <c r="G21" s="7"/>
      <c r="H21" s="19"/>
      <c r="I21" s="8"/>
      <c r="J21" s="8"/>
      <c r="K21" s="9"/>
      <c r="P21" s="12"/>
      <c r="Q21" s="12"/>
      <c r="R21" s="12"/>
      <c r="U21" s="20"/>
      <c r="V21" s="20"/>
      <c r="AA21" s="20"/>
      <c r="AB21" s="7"/>
      <c r="AF21" s="20"/>
      <c r="AG21" s="7"/>
      <c r="AJ21" s="14"/>
      <c r="AK21" s="10"/>
      <c r="AL21" s="14"/>
      <c r="AM21" s="10"/>
    </row>
    <row r="22" spans="1:39" x14ac:dyDescent="0.25">
      <c r="A22" s="1" t="s">
        <v>41</v>
      </c>
      <c r="B22" s="27">
        <v>0.01</v>
      </c>
      <c r="G22" s="7"/>
      <c r="H22" s="19"/>
      <c r="I22" s="8"/>
      <c r="J22" s="8"/>
      <c r="K22" s="9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2"/>
      <c r="Z22" s="12"/>
      <c r="AB22" s="9"/>
      <c r="AC22" s="9"/>
      <c r="AD22" s="15"/>
      <c r="AE22" s="12"/>
      <c r="AG22" s="9"/>
      <c r="AH22" s="13"/>
      <c r="AJ22" s="14"/>
      <c r="AK22" s="10"/>
      <c r="AL22" s="14"/>
      <c r="AM22" s="10"/>
    </row>
    <row r="23" spans="1:39" x14ac:dyDescent="0.25">
      <c r="B23" s="27"/>
      <c r="G23" s="7"/>
      <c r="H23" s="19"/>
      <c r="I23" s="8"/>
      <c r="J23" s="8"/>
      <c r="K23" s="9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2"/>
      <c r="Z23" s="12"/>
      <c r="AB23" s="9"/>
      <c r="AC23" s="9"/>
      <c r="AD23" s="15"/>
      <c r="AE23" s="12"/>
      <c r="AG23" s="9"/>
      <c r="AH23" s="13"/>
      <c r="AI23" s="10"/>
      <c r="AJ23" s="14"/>
      <c r="AK23" s="10"/>
      <c r="AL23" s="14"/>
      <c r="AM23" s="10"/>
    </row>
    <row r="24" spans="1:39" x14ac:dyDescent="0.25">
      <c r="A24" s="1" t="s">
        <v>42</v>
      </c>
      <c r="B24" s="27"/>
      <c r="H24" s="19"/>
      <c r="I24" s="8"/>
      <c r="J24" s="8"/>
      <c r="K24" s="9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2"/>
      <c r="Z24" s="12"/>
      <c r="AB24" s="9"/>
      <c r="AC24" s="9"/>
      <c r="AD24" s="15"/>
      <c r="AE24" s="12"/>
      <c r="AG24" s="9"/>
      <c r="AH24" s="13"/>
      <c r="AJ24" s="14"/>
      <c r="AK24" s="10"/>
      <c r="AL24" s="14"/>
      <c r="AM24" s="10"/>
    </row>
    <row r="25" spans="1:39" x14ac:dyDescent="0.25">
      <c r="A25" s="1" t="s">
        <v>45</v>
      </c>
      <c r="B25" s="27">
        <v>0.03</v>
      </c>
      <c r="Y25" s="8"/>
      <c r="Z25" s="8"/>
      <c r="AB25" s="8"/>
      <c r="AC25" s="8"/>
      <c r="AD25" s="8"/>
      <c r="AE25" s="8"/>
      <c r="AG25" s="8"/>
      <c r="AH25" s="8"/>
    </row>
    <row r="26" spans="1:39" x14ac:dyDescent="0.25">
      <c r="A26" s="1" t="s">
        <v>44</v>
      </c>
      <c r="B26" s="27">
        <v>0.01</v>
      </c>
      <c r="Y26" s="8"/>
      <c r="Z26" s="8"/>
      <c r="AB26" s="8"/>
      <c r="AC26" s="8"/>
      <c r="AD26" s="8"/>
      <c r="AE26" s="8"/>
      <c r="AG26" s="8"/>
      <c r="AH26" s="8"/>
    </row>
    <row r="27" spans="1:39" x14ac:dyDescent="0.25">
      <c r="A27" s="1" t="s">
        <v>41</v>
      </c>
      <c r="B27" s="27">
        <v>0.01</v>
      </c>
      <c r="I27" s="8"/>
      <c r="J27" s="8"/>
      <c r="K27" s="9"/>
      <c r="P27" s="11"/>
      <c r="Q27" s="11"/>
      <c r="R27" s="11"/>
      <c r="S27" s="11"/>
      <c r="T27" s="11"/>
      <c r="U27" s="11"/>
      <c r="V27" s="11"/>
      <c r="W27" s="11"/>
      <c r="X27" s="11"/>
    </row>
    <row r="28" spans="1:39" x14ac:dyDescent="0.25">
      <c r="B28" s="27"/>
      <c r="I28" s="8"/>
      <c r="J28" s="8"/>
      <c r="K28" s="9"/>
      <c r="P28" s="11"/>
      <c r="Q28" s="11"/>
      <c r="R28" s="11"/>
      <c r="S28" s="11"/>
      <c r="T28" s="11"/>
      <c r="U28" s="11"/>
      <c r="V28" s="11"/>
      <c r="W28" s="11"/>
      <c r="X28" s="11"/>
    </row>
    <row r="29" spans="1:39" x14ac:dyDescent="0.25">
      <c r="A29" s="1" t="s">
        <v>43</v>
      </c>
      <c r="B29" s="27"/>
      <c r="I29" s="8"/>
      <c r="J29" s="8"/>
      <c r="K29" s="9"/>
      <c r="S29" s="11"/>
      <c r="T29" s="11"/>
      <c r="U29" s="11"/>
      <c r="V29" s="11"/>
      <c r="W29" s="11"/>
      <c r="X29" s="11"/>
      <c r="AH29" s="7"/>
    </row>
    <row r="30" spans="1:39" x14ac:dyDescent="0.25">
      <c r="A30" s="1" t="s">
        <v>40</v>
      </c>
      <c r="B30" s="27">
        <v>0.02</v>
      </c>
      <c r="I30" s="8"/>
      <c r="J30" s="8"/>
      <c r="K30" s="9"/>
    </row>
    <row r="31" spans="1:39" x14ac:dyDescent="0.25">
      <c r="A31" s="1" t="s">
        <v>41</v>
      </c>
      <c r="B31" s="27">
        <v>0.01</v>
      </c>
    </row>
  </sheetData>
  <mergeCells count="4">
    <mergeCell ref="A1:B2"/>
    <mergeCell ref="A3:A6"/>
    <mergeCell ref="A9:C9"/>
    <mergeCell ref="C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440F-C972-4BDE-9E28-A5F3A6A74AF1}">
  <dimension ref="A1:Z18"/>
  <sheetViews>
    <sheetView zoomScaleNormal="100" workbookViewId="0">
      <selection activeCell="N27" sqref="N27"/>
    </sheetView>
  </sheetViews>
  <sheetFormatPr defaultColWidth="8.88671875" defaultRowHeight="13.8" x14ac:dyDescent="0.25"/>
  <cols>
    <col min="1" max="1" width="15" style="1" bestFit="1" customWidth="1"/>
    <col min="2" max="2" width="11.33203125" style="1" bestFit="1" customWidth="1"/>
    <col min="3" max="3" width="8.88671875" style="1"/>
    <col min="4" max="4" width="10.44140625" style="1" bestFit="1" customWidth="1"/>
    <col min="5" max="5" width="8.88671875" style="1"/>
    <col min="6" max="6" width="11.44140625" style="1" customWidth="1"/>
    <col min="7" max="7" width="12.6640625" style="1" customWidth="1"/>
    <col min="8" max="8" width="12.33203125" style="1" bestFit="1" customWidth="1"/>
    <col min="9" max="9" width="12.33203125" style="1" customWidth="1"/>
    <col min="10" max="10" width="14.33203125" style="1" bestFit="1" customWidth="1"/>
    <col min="11" max="11" width="16.6640625" style="1" customWidth="1"/>
    <col min="12" max="12" width="13.88671875" style="1" bestFit="1" customWidth="1"/>
    <col min="13" max="13" width="11.109375" style="1" bestFit="1" customWidth="1"/>
    <col min="14" max="16" width="8.88671875" style="1"/>
    <col min="17" max="17" width="12.109375" style="1" bestFit="1" customWidth="1"/>
    <col min="18" max="22" width="8.88671875" style="1"/>
    <col min="23" max="23" width="15.33203125" style="1" bestFit="1" customWidth="1"/>
    <col min="24" max="24" width="8.5546875" style="1" customWidth="1"/>
    <col min="25" max="25" width="8.88671875" style="1"/>
    <col min="26" max="26" width="12.88671875" style="1" bestFit="1" customWidth="1"/>
    <col min="27" max="16384" width="8.88671875" style="1"/>
  </cols>
  <sheetData>
    <row r="1" spans="1:26" x14ac:dyDescent="0.25">
      <c r="A1" s="1" t="s">
        <v>51</v>
      </c>
      <c r="B1" s="3" t="s">
        <v>2</v>
      </c>
      <c r="C1" s="3" t="s">
        <v>3</v>
      </c>
      <c r="D1" s="3" t="s">
        <v>49</v>
      </c>
      <c r="E1" s="4" t="s">
        <v>4</v>
      </c>
      <c r="F1" s="4" t="s">
        <v>28</v>
      </c>
      <c r="G1" s="4" t="s">
        <v>29</v>
      </c>
      <c r="H1" s="4" t="s">
        <v>5</v>
      </c>
      <c r="I1" s="4" t="s">
        <v>52</v>
      </c>
      <c r="J1" s="4" t="s">
        <v>34</v>
      </c>
      <c r="K1" s="4" t="s">
        <v>6</v>
      </c>
      <c r="L1" s="4" t="s">
        <v>7</v>
      </c>
      <c r="M1" s="4" t="s">
        <v>31</v>
      </c>
      <c r="N1" s="18" t="s">
        <v>32</v>
      </c>
      <c r="O1" s="28" t="s">
        <v>53</v>
      </c>
      <c r="P1" s="28" t="s">
        <v>54</v>
      </c>
      <c r="Q1" s="5" t="s">
        <v>48</v>
      </c>
      <c r="R1" s="28" t="s">
        <v>55</v>
      </c>
      <c r="S1" s="28" t="s">
        <v>59</v>
      </c>
      <c r="T1" s="28" t="s">
        <v>56</v>
      </c>
      <c r="U1" s="28" t="s">
        <v>57</v>
      </c>
      <c r="V1" s="6" t="s">
        <v>35</v>
      </c>
      <c r="W1" s="6" t="s">
        <v>58</v>
      </c>
      <c r="X1" s="17" t="s">
        <v>30</v>
      </c>
      <c r="Y1" s="17" t="s">
        <v>47</v>
      </c>
      <c r="Z1" s="1" t="s">
        <v>50</v>
      </c>
    </row>
    <row r="2" spans="1:26" x14ac:dyDescent="0.25">
      <c r="A2" s="1" t="s">
        <v>62</v>
      </c>
      <c r="B2" s="22">
        <v>1</v>
      </c>
      <c r="C2" s="8">
        <v>5</v>
      </c>
      <c r="D2" s="8">
        <f xml:space="preserve"> 4 + 3.6*(C2-1)</f>
        <v>18.399999999999999</v>
      </c>
      <c r="E2" s="9">
        <v>2.5000000000000001E-2</v>
      </c>
      <c r="F2" s="21">
        <v>1.3109999999999999</v>
      </c>
      <c r="G2" s="21">
        <f>F2/SQRT(3)</f>
        <v>0.75690620290759936</v>
      </c>
      <c r="H2" s="21">
        <v>0.75700000000000001</v>
      </c>
      <c r="I2" s="21">
        <v>0.87519999999999998</v>
      </c>
      <c r="J2" s="21">
        <v>0.104</v>
      </c>
      <c r="K2" s="1">
        <v>0.21</v>
      </c>
      <c r="L2" s="12">
        <f t="shared" ref="L2:L16" si="0">C2/G2</f>
        <v>6.6058383202474342</v>
      </c>
      <c r="M2" s="12">
        <v>8</v>
      </c>
      <c r="N2" s="12" t="s">
        <v>36</v>
      </c>
      <c r="O2" s="1">
        <v>200</v>
      </c>
      <c r="P2" s="1">
        <v>5000</v>
      </c>
      <c r="Q2" s="11">
        <f t="shared" ref="Q2:Q17" si="1">D2/P2 * 1000</f>
        <v>3.6799999999999997</v>
      </c>
      <c r="R2" s="1">
        <v>400</v>
      </c>
      <c r="S2" s="1">
        <v>400</v>
      </c>
      <c r="T2" s="1">
        <v>250</v>
      </c>
      <c r="U2" s="1">
        <v>400</v>
      </c>
      <c r="V2" s="7">
        <f t="shared" ref="V2:V10" si="2">(S2*R2*M2/1000/1000) / ((M2+1)*C2*6*6) / 2</f>
        <v>3.9506172839506176E-4</v>
      </c>
      <c r="W2" s="1">
        <f t="shared" ref="W2:W17" si="3">IF(N2="I", O2*(P2-2*R2) + 2 * S2*R2, O2*P2)/1000/1000</f>
        <v>1</v>
      </c>
      <c r="X2" s="7">
        <f t="shared" ref="X2:X17" si="4">(W2) / ((M2+1)*C2*6*6)</f>
        <v>6.1728395061728394E-4</v>
      </c>
      <c r="Y2" s="7">
        <f t="shared" ref="Y2:Y17" si="5">X2+V2</f>
        <v>1.0123456790123457E-3</v>
      </c>
      <c r="Z2" s="7">
        <f t="shared" ref="Z2:Z17" si="6">X2*C2</f>
        <v>3.0864197530864196E-3</v>
      </c>
    </row>
    <row r="3" spans="1:26" x14ac:dyDescent="0.25">
      <c r="A3" s="1" t="s">
        <v>61</v>
      </c>
      <c r="B3" s="22">
        <v>2</v>
      </c>
      <c r="C3" s="8">
        <v>5</v>
      </c>
      <c r="D3" s="8">
        <f t="shared" ref="D3:D17" si="7" xml:space="preserve"> 4 + 3.6*(C3-1)</f>
        <v>18.399999999999999</v>
      </c>
      <c r="E3" s="9">
        <v>0.02</v>
      </c>
      <c r="F3" s="21">
        <v>1.024</v>
      </c>
      <c r="G3" s="21">
        <f t="shared" ref="G3:G5" si="8">F3/SQRT(3)</f>
        <v>0.59120667565017682</v>
      </c>
      <c r="H3" s="21">
        <v>0.57050000000000001</v>
      </c>
      <c r="I3" s="21">
        <v>0.66600000000000004</v>
      </c>
      <c r="J3" s="21">
        <v>0.128</v>
      </c>
      <c r="K3" s="1">
        <v>0.35</v>
      </c>
      <c r="L3" s="12">
        <f t="shared" si="0"/>
        <v>8.4572793338324086</v>
      </c>
      <c r="M3" s="12">
        <v>8</v>
      </c>
      <c r="N3" s="12" t="s">
        <v>36</v>
      </c>
      <c r="O3" s="1">
        <v>200</v>
      </c>
      <c r="P3" s="1">
        <v>6000</v>
      </c>
      <c r="Q3" s="11">
        <f t="shared" si="1"/>
        <v>3.0666666666666664</v>
      </c>
      <c r="R3" s="1">
        <v>400</v>
      </c>
      <c r="S3" s="1">
        <v>400</v>
      </c>
      <c r="T3" s="1">
        <v>300</v>
      </c>
      <c r="U3" s="1">
        <v>450</v>
      </c>
      <c r="V3" s="7">
        <f t="shared" si="2"/>
        <v>3.9506172839506176E-4</v>
      </c>
      <c r="W3" s="1">
        <f t="shared" si="3"/>
        <v>1.2</v>
      </c>
      <c r="X3" s="7">
        <f t="shared" si="4"/>
        <v>7.407407407407407E-4</v>
      </c>
      <c r="Y3" s="7">
        <f t="shared" si="5"/>
        <v>1.1358024691358025E-3</v>
      </c>
      <c r="Z3" s="7">
        <f t="shared" si="6"/>
        <v>3.7037037037037034E-3</v>
      </c>
    </row>
    <row r="4" spans="1:26" x14ac:dyDescent="0.25">
      <c r="A4" s="1" t="s">
        <v>69</v>
      </c>
      <c r="B4" s="22">
        <v>3</v>
      </c>
      <c r="C4" s="8">
        <v>5</v>
      </c>
      <c r="D4" s="8">
        <f t="shared" si="7"/>
        <v>18.399999999999999</v>
      </c>
      <c r="E4" s="9">
        <v>1.4999999999999999E-2</v>
      </c>
      <c r="F4" s="21">
        <v>0.72699999999999998</v>
      </c>
      <c r="G4" s="21">
        <v>0.41899999999999998</v>
      </c>
      <c r="H4" s="21">
        <v>0.40799999999999997</v>
      </c>
      <c r="I4" s="21">
        <v>0.44700000000000001</v>
      </c>
      <c r="J4" s="21">
        <v>0.17100000000000001</v>
      </c>
      <c r="K4" s="1">
        <v>0.48</v>
      </c>
      <c r="L4" s="12">
        <f t="shared" si="0"/>
        <v>11.933174224343675</v>
      </c>
      <c r="M4" s="12">
        <v>8</v>
      </c>
      <c r="N4" s="12" t="s">
        <v>33</v>
      </c>
      <c r="O4" s="1">
        <v>250</v>
      </c>
      <c r="P4" s="1">
        <f t="shared" ref="P4" si="9">6000+R4</f>
        <v>6500</v>
      </c>
      <c r="Q4" s="11">
        <f t="shared" si="1"/>
        <v>2.8307692307692305</v>
      </c>
      <c r="R4" s="1">
        <v>500</v>
      </c>
      <c r="S4" s="1">
        <v>500</v>
      </c>
      <c r="T4" s="1">
        <v>300</v>
      </c>
      <c r="U4" s="1">
        <v>400</v>
      </c>
      <c r="V4" s="7">
        <f t="shared" si="2"/>
        <v>6.1728395061728394E-4</v>
      </c>
      <c r="W4" s="1">
        <f t="shared" si="3"/>
        <v>1.875</v>
      </c>
      <c r="X4" s="7">
        <f t="shared" si="4"/>
        <v>1.1574074074074073E-3</v>
      </c>
      <c r="Y4" s="7">
        <f t="shared" si="5"/>
        <v>1.7746913580246912E-3</v>
      </c>
      <c r="Z4" s="7">
        <f t="shared" si="6"/>
        <v>5.7870370370370367E-3</v>
      </c>
    </row>
    <row r="5" spans="1:26" x14ac:dyDescent="0.25">
      <c r="A5" s="1" t="s">
        <v>60</v>
      </c>
      <c r="B5" s="22">
        <v>4</v>
      </c>
      <c r="C5" s="8">
        <v>5</v>
      </c>
      <c r="D5" s="8">
        <f t="shared" si="7"/>
        <v>18.399999999999999</v>
      </c>
      <c r="E5" s="9">
        <v>0.01</v>
      </c>
      <c r="F5" s="21">
        <v>0.48099999999999998</v>
      </c>
      <c r="G5" s="21">
        <f t="shared" si="8"/>
        <v>0.27770547948021002</v>
      </c>
      <c r="H5" s="21">
        <v>0.28699999999999998</v>
      </c>
      <c r="I5" s="21">
        <v>0.29099999999999998</v>
      </c>
      <c r="J5" s="21">
        <v>0.24099999999999999</v>
      </c>
      <c r="K5" s="1">
        <v>0.94</v>
      </c>
      <c r="L5" s="12">
        <f t="shared" si="0"/>
        <v>18.004686149364627</v>
      </c>
      <c r="M5" s="12">
        <v>4</v>
      </c>
      <c r="N5" s="12" t="s">
        <v>33</v>
      </c>
      <c r="O5" s="1">
        <v>300</v>
      </c>
      <c r="P5" s="1">
        <f>6000+R5</f>
        <v>6600</v>
      </c>
      <c r="Q5" s="11">
        <f t="shared" si="1"/>
        <v>2.7878787878787876</v>
      </c>
      <c r="R5" s="1">
        <v>600</v>
      </c>
      <c r="S5" s="1">
        <v>600</v>
      </c>
      <c r="T5" s="1">
        <v>300</v>
      </c>
      <c r="U5" s="1">
        <v>500</v>
      </c>
      <c r="V5" s="7">
        <f t="shared" si="2"/>
        <v>7.9999999999999993E-4</v>
      </c>
      <c r="W5" s="1">
        <f t="shared" si="3"/>
        <v>2.34</v>
      </c>
      <c r="X5" s="7">
        <f t="shared" si="4"/>
        <v>2.5999999999999999E-3</v>
      </c>
      <c r="Y5" s="7">
        <f t="shared" si="5"/>
        <v>3.3999999999999998E-3</v>
      </c>
      <c r="Z5" s="7">
        <f t="shared" si="6"/>
        <v>1.2999999999999999E-2</v>
      </c>
    </row>
    <row r="6" spans="1:26" x14ac:dyDescent="0.25">
      <c r="A6" s="1" t="s">
        <v>63</v>
      </c>
      <c r="B6" s="8">
        <v>5</v>
      </c>
      <c r="C6" s="8">
        <v>10</v>
      </c>
      <c r="D6" s="8">
        <f t="shared" si="7"/>
        <v>36.4</v>
      </c>
      <c r="E6" s="9">
        <v>2.5000000000000001E-2</v>
      </c>
      <c r="F6" s="21">
        <v>2.11</v>
      </c>
      <c r="G6" s="21">
        <f t="shared" ref="G6:G9" si="10">F6/SQRT(3)</f>
        <v>1.2182090679901103</v>
      </c>
      <c r="H6" s="21">
        <v>1.2330000000000001</v>
      </c>
      <c r="I6" s="21">
        <v>1.702</v>
      </c>
      <c r="J6" s="10">
        <v>6.5000000000000002E-2</v>
      </c>
      <c r="K6" s="10">
        <v>0.17</v>
      </c>
      <c r="L6" s="12">
        <f t="shared" si="0"/>
        <v>8.2087715998524988</v>
      </c>
      <c r="M6" s="12">
        <v>6</v>
      </c>
      <c r="N6" s="12" t="s">
        <v>36</v>
      </c>
      <c r="O6" s="1">
        <v>300</v>
      </c>
      <c r="P6" s="1">
        <v>6000</v>
      </c>
      <c r="Q6" s="11">
        <f t="shared" si="1"/>
        <v>6.0666666666666664</v>
      </c>
      <c r="R6" s="1">
        <v>600</v>
      </c>
      <c r="S6" s="1">
        <v>600</v>
      </c>
      <c r="T6" s="1">
        <v>300</v>
      </c>
      <c r="U6" s="1">
        <v>500</v>
      </c>
      <c r="V6" s="7">
        <f t="shared" si="2"/>
        <v>4.285714285714286E-4</v>
      </c>
      <c r="W6" s="1">
        <f t="shared" si="3"/>
        <v>1.8</v>
      </c>
      <c r="X6" s="7">
        <f t="shared" si="4"/>
        <v>7.1428571428571429E-4</v>
      </c>
      <c r="Y6" s="7">
        <f t="shared" si="5"/>
        <v>1.1428571428571429E-3</v>
      </c>
      <c r="Z6" s="7">
        <f t="shared" si="6"/>
        <v>7.1428571428571426E-3</v>
      </c>
    </row>
    <row r="7" spans="1:26" x14ac:dyDescent="0.25">
      <c r="A7" s="1" t="s">
        <v>70</v>
      </c>
      <c r="B7" s="8">
        <v>6</v>
      </c>
      <c r="C7" s="8">
        <v>10</v>
      </c>
      <c r="D7" s="8">
        <f t="shared" si="7"/>
        <v>36.4</v>
      </c>
      <c r="E7" s="9">
        <v>0.02</v>
      </c>
      <c r="F7" s="21">
        <v>1.6839999999999999</v>
      </c>
      <c r="G7" s="21">
        <f t="shared" si="10"/>
        <v>0.97225785331532977</v>
      </c>
      <c r="H7" s="21">
        <v>0.94499999999999995</v>
      </c>
      <c r="I7" s="21">
        <v>1.224</v>
      </c>
      <c r="J7" s="10">
        <v>7.9000000000000001E-2</v>
      </c>
      <c r="K7" s="10">
        <v>0.22</v>
      </c>
      <c r="L7" s="12">
        <f t="shared" si="0"/>
        <v>10.285337337107348</v>
      </c>
      <c r="M7" s="12">
        <v>6</v>
      </c>
      <c r="N7" s="12" t="s">
        <v>33</v>
      </c>
      <c r="O7" s="1">
        <v>300</v>
      </c>
      <c r="P7" s="1">
        <v>6600</v>
      </c>
      <c r="Q7" s="11">
        <f t="shared" si="1"/>
        <v>5.5151515151515147</v>
      </c>
      <c r="R7" s="1">
        <v>600</v>
      </c>
      <c r="S7" s="1">
        <v>600</v>
      </c>
      <c r="T7" s="1">
        <v>350</v>
      </c>
      <c r="U7" s="1">
        <v>500</v>
      </c>
      <c r="V7" s="7">
        <f t="shared" si="2"/>
        <v>4.285714285714286E-4</v>
      </c>
      <c r="W7" s="1">
        <f t="shared" si="3"/>
        <v>2.34</v>
      </c>
      <c r="X7" s="7">
        <f t="shared" si="4"/>
        <v>9.2857142857142856E-4</v>
      </c>
      <c r="Y7" s="7">
        <f t="shared" si="5"/>
        <v>1.3571428571428571E-3</v>
      </c>
      <c r="Z7" s="7">
        <f t="shared" si="6"/>
        <v>9.285714285714286E-3</v>
      </c>
    </row>
    <row r="8" spans="1:26" x14ac:dyDescent="0.25">
      <c r="A8" s="1" t="s">
        <v>73</v>
      </c>
      <c r="B8" s="8">
        <v>7</v>
      </c>
      <c r="C8" s="8">
        <v>10</v>
      </c>
      <c r="D8" s="8">
        <f t="shared" si="7"/>
        <v>36.4</v>
      </c>
      <c r="E8" s="9">
        <v>1.4999999999999999E-2</v>
      </c>
      <c r="F8" s="21">
        <v>1.268</v>
      </c>
      <c r="G8" s="21">
        <f t="shared" si="10"/>
        <v>0.73208014133244548</v>
      </c>
      <c r="H8" s="21">
        <v>0.71799999999999997</v>
      </c>
      <c r="I8" s="21">
        <v>0.86</v>
      </c>
      <c r="J8" s="10">
        <v>0.10199999999999999</v>
      </c>
      <c r="K8" s="10">
        <v>0.37</v>
      </c>
      <c r="L8" s="12">
        <f t="shared" si="0"/>
        <v>13.65970668429714</v>
      </c>
      <c r="M8" s="12">
        <v>4</v>
      </c>
      <c r="N8" s="12" t="s">
        <v>33</v>
      </c>
      <c r="O8" s="1">
        <v>300</v>
      </c>
      <c r="P8" s="1">
        <v>6800</v>
      </c>
      <c r="Q8" s="11">
        <f t="shared" si="1"/>
        <v>5.3529411764705879</v>
      </c>
      <c r="R8" s="1">
        <v>800</v>
      </c>
      <c r="S8" s="1">
        <v>800</v>
      </c>
      <c r="T8" s="1">
        <v>400</v>
      </c>
      <c r="U8" s="1">
        <v>500</v>
      </c>
      <c r="V8" s="7">
        <f t="shared" si="2"/>
        <v>7.1111111111111115E-4</v>
      </c>
      <c r="W8" s="1">
        <f t="shared" si="3"/>
        <v>2.84</v>
      </c>
      <c r="X8" s="7">
        <f t="shared" si="4"/>
        <v>1.5777777777777778E-3</v>
      </c>
      <c r="Y8" s="7">
        <f t="shared" si="5"/>
        <v>2.2888888888888889E-3</v>
      </c>
      <c r="Z8" s="7">
        <f t="shared" si="6"/>
        <v>1.5777777777777779E-2</v>
      </c>
    </row>
    <row r="9" spans="1:26" x14ac:dyDescent="0.25">
      <c r="A9" s="1" t="s">
        <v>66</v>
      </c>
      <c r="B9" s="8">
        <v>8</v>
      </c>
      <c r="C9" s="8">
        <v>10</v>
      </c>
      <c r="D9" s="8">
        <f t="shared" si="7"/>
        <v>36.4</v>
      </c>
      <c r="E9" s="9">
        <v>0.01</v>
      </c>
      <c r="F9" s="21">
        <v>0.79600000000000004</v>
      </c>
      <c r="G9" s="21">
        <f t="shared" si="10"/>
        <v>0.45957081427494217</v>
      </c>
      <c r="H9" s="21">
        <v>0.46139999999999998</v>
      </c>
      <c r="I9" s="21">
        <v>0.51</v>
      </c>
      <c r="J9" s="10">
        <v>0.15</v>
      </c>
      <c r="K9" s="10">
        <v>0.64</v>
      </c>
      <c r="L9" s="12">
        <f t="shared" si="0"/>
        <v>21.759432255890417</v>
      </c>
      <c r="M9" s="12">
        <v>5</v>
      </c>
      <c r="N9" s="12" t="s">
        <v>33</v>
      </c>
      <c r="O9" s="1">
        <v>300</v>
      </c>
      <c r="P9" s="1">
        <v>10800</v>
      </c>
      <c r="Q9" s="11">
        <f t="shared" si="1"/>
        <v>3.3703703703703702</v>
      </c>
      <c r="R9" s="1">
        <v>800</v>
      </c>
      <c r="S9" s="1">
        <v>800</v>
      </c>
      <c r="T9" s="1">
        <v>400</v>
      </c>
      <c r="U9" s="1">
        <v>600</v>
      </c>
      <c r="V9" s="7">
        <f t="shared" si="2"/>
        <v>7.4074074074074081E-4</v>
      </c>
      <c r="W9" s="1">
        <f t="shared" si="3"/>
        <v>4.04</v>
      </c>
      <c r="X9" s="7">
        <f t="shared" si="4"/>
        <v>1.8703703703703703E-3</v>
      </c>
      <c r="Y9" s="7">
        <f t="shared" si="5"/>
        <v>2.6111111111111109E-3</v>
      </c>
      <c r="Z9" s="7">
        <f t="shared" si="6"/>
        <v>1.8703703703703702E-2</v>
      </c>
    </row>
    <row r="10" spans="1:26" x14ac:dyDescent="0.25">
      <c r="A10" s="1" t="s">
        <v>71</v>
      </c>
      <c r="B10" s="8">
        <v>9</v>
      </c>
      <c r="C10" s="8">
        <v>15</v>
      </c>
      <c r="D10" s="8">
        <f t="shared" si="7"/>
        <v>54.4</v>
      </c>
      <c r="E10" s="9">
        <v>2.5000000000000001E-2</v>
      </c>
      <c r="F10" s="21">
        <v>3.0419999999999998</v>
      </c>
      <c r="G10" s="21">
        <f t="shared" ref="G10:G13" si="11">F10/SQRT(3)</f>
        <v>1.7562995188748416</v>
      </c>
      <c r="H10" s="21">
        <v>1.696</v>
      </c>
      <c r="I10" s="21">
        <v>2.3010000000000002</v>
      </c>
      <c r="J10" s="10">
        <v>4.3999999999999997E-2</v>
      </c>
      <c r="K10" s="10">
        <v>0.13</v>
      </c>
      <c r="L10" s="12">
        <f t="shared" si="0"/>
        <v>8.5406844554678365</v>
      </c>
      <c r="M10" s="12">
        <v>6</v>
      </c>
      <c r="N10" s="12" t="s">
        <v>33</v>
      </c>
      <c r="O10" s="1">
        <v>300</v>
      </c>
      <c r="P10" s="1">
        <v>6750</v>
      </c>
      <c r="Q10" s="11">
        <f t="shared" si="1"/>
        <v>8.0592592592592585</v>
      </c>
      <c r="R10" s="1">
        <v>750</v>
      </c>
      <c r="S10" s="1">
        <v>750</v>
      </c>
      <c r="T10" s="1">
        <v>300</v>
      </c>
      <c r="U10" s="1">
        <v>450</v>
      </c>
      <c r="V10" s="7">
        <f t="shared" si="2"/>
        <v>4.4642857142857141E-4</v>
      </c>
      <c r="W10" s="1">
        <f t="shared" si="3"/>
        <v>2.7</v>
      </c>
      <c r="X10" s="7">
        <f t="shared" si="4"/>
        <v>7.1428571428571429E-4</v>
      </c>
      <c r="Y10" s="7">
        <f t="shared" si="5"/>
        <v>1.1607142857142858E-3</v>
      </c>
      <c r="Z10" s="7">
        <f t="shared" si="6"/>
        <v>1.0714285714285714E-2</v>
      </c>
    </row>
    <row r="11" spans="1:26" x14ac:dyDescent="0.25">
      <c r="A11" s="1" t="s">
        <v>64</v>
      </c>
      <c r="B11" s="8">
        <v>10</v>
      </c>
      <c r="C11" s="8">
        <v>15</v>
      </c>
      <c r="D11" s="8">
        <f t="shared" si="7"/>
        <v>54.4</v>
      </c>
      <c r="E11" s="9">
        <v>0.02</v>
      </c>
      <c r="F11" s="21">
        <v>2.39</v>
      </c>
      <c r="G11" s="21">
        <f t="shared" si="11"/>
        <v>1.3798671433632057</v>
      </c>
      <c r="H11" s="21">
        <v>1.3740000000000001</v>
      </c>
      <c r="I11" s="21">
        <v>1.522</v>
      </c>
      <c r="J11" s="10">
        <v>5.2999999999999999E-2</v>
      </c>
      <c r="K11" s="10">
        <v>0.16</v>
      </c>
      <c r="L11" s="12">
        <f t="shared" si="0"/>
        <v>10.870611762984584</v>
      </c>
      <c r="M11" s="12">
        <v>6</v>
      </c>
      <c r="N11" s="12" t="s">
        <v>36</v>
      </c>
      <c r="O11" s="1">
        <v>250</v>
      </c>
      <c r="P11" s="1">
        <v>12000</v>
      </c>
      <c r="Q11" s="11">
        <f t="shared" si="1"/>
        <v>4.5333333333333332</v>
      </c>
      <c r="R11" s="1">
        <v>700</v>
      </c>
      <c r="S11" s="1">
        <v>700</v>
      </c>
      <c r="T11" s="1">
        <v>300</v>
      </c>
      <c r="U11" s="1">
        <v>400</v>
      </c>
      <c r="V11" s="7">
        <f>(S11*R11*M11/1000/1000) / ((M11+2)*C11*6*6) / 2</f>
        <v>3.4027777777777778E-4</v>
      </c>
      <c r="W11" s="1">
        <f t="shared" si="3"/>
        <v>3</v>
      </c>
      <c r="X11" s="7">
        <f t="shared" si="4"/>
        <v>7.9365079365079365E-4</v>
      </c>
      <c r="Y11" s="7">
        <f t="shared" si="5"/>
        <v>1.1339285714285713E-3</v>
      </c>
      <c r="Z11" s="7">
        <f t="shared" si="6"/>
        <v>1.1904761904761904E-2</v>
      </c>
    </row>
    <row r="12" spans="1:26" x14ac:dyDescent="0.25">
      <c r="A12" s="1" t="s">
        <v>74</v>
      </c>
      <c r="B12" s="8">
        <v>11</v>
      </c>
      <c r="C12" s="8">
        <v>15</v>
      </c>
      <c r="D12" s="8">
        <f t="shared" si="7"/>
        <v>54.4</v>
      </c>
      <c r="E12" s="9">
        <v>1.4999999999999999E-2</v>
      </c>
      <c r="F12" s="21">
        <v>1.76</v>
      </c>
      <c r="G12" s="21">
        <f t="shared" si="11"/>
        <v>1.0161364737737415</v>
      </c>
      <c r="H12" s="1">
        <v>1.0169999999999999</v>
      </c>
      <c r="I12" s="1">
        <v>1.1160000000000001</v>
      </c>
      <c r="J12" s="10">
        <v>7.1999999999999995E-2</v>
      </c>
      <c r="K12" s="10">
        <v>0.21</v>
      </c>
      <c r="L12" s="12">
        <f t="shared" si="0"/>
        <v>14.761796655416566</v>
      </c>
      <c r="M12" s="12">
        <v>6</v>
      </c>
      <c r="N12" s="12" t="s">
        <v>33</v>
      </c>
      <c r="O12" s="1">
        <v>300</v>
      </c>
      <c r="P12" s="1">
        <v>12650</v>
      </c>
      <c r="Q12" s="11">
        <f t="shared" si="1"/>
        <v>4.3003952569169961</v>
      </c>
      <c r="R12" s="1">
        <v>650</v>
      </c>
      <c r="S12" s="1">
        <v>650</v>
      </c>
      <c r="T12" s="1">
        <v>300</v>
      </c>
      <c r="U12" s="1">
        <v>500</v>
      </c>
      <c r="V12" s="7">
        <f>(S12*R12*M12/1000/1000) / ((M12+2)*C12*6*6) / 2</f>
        <v>2.9340277777777779E-4</v>
      </c>
      <c r="W12" s="1">
        <f t="shared" si="3"/>
        <v>4.25</v>
      </c>
      <c r="X12" s="7">
        <f t="shared" si="4"/>
        <v>1.1243386243386243E-3</v>
      </c>
      <c r="Y12" s="7">
        <f t="shared" si="5"/>
        <v>1.4177414021164022E-3</v>
      </c>
      <c r="Z12" s="7">
        <f t="shared" si="6"/>
        <v>1.6865079365079364E-2</v>
      </c>
    </row>
    <row r="13" spans="1:26" x14ac:dyDescent="0.25">
      <c r="A13" s="1" t="s">
        <v>67</v>
      </c>
      <c r="B13" s="8">
        <v>12</v>
      </c>
      <c r="C13" s="8">
        <v>15</v>
      </c>
      <c r="D13" s="8">
        <f t="shared" si="7"/>
        <v>54.4</v>
      </c>
      <c r="E13" s="9">
        <v>0.01</v>
      </c>
      <c r="F13" s="21">
        <v>1.2629999999999999</v>
      </c>
      <c r="G13" s="21">
        <f t="shared" si="11"/>
        <v>0.7291933899864973</v>
      </c>
      <c r="H13" s="21">
        <v>0.72499999999999998</v>
      </c>
      <c r="I13" s="21">
        <v>0.84899999999999998</v>
      </c>
      <c r="J13" s="10">
        <v>0.1</v>
      </c>
      <c r="K13" s="10">
        <v>0.38</v>
      </c>
      <c r="L13" s="12">
        <f t="shared" si="0"/>
        <v>20.570674674214697</v>
      </c>
      <c r="M13" s="12">
        <v>4</v>
      </c>
      <c r="N13" s="12" t="s">
        <v>33</v>
      </c>
      <c r="O13" s="1">
        <v>300</v>
      </c>
      <c r="P13" s="1">
        <v>12850</v>
      </c>
      <c r="Q13" s="11">
        <f t="shared" si="1"/>
        <v>4.2334630350194553</v>
      </c>
      <c r="R13" s="1">
        <v>850</v>
      </c>
      <c r="S13" s="1">
        <v>850</v>
      </c>
      <c r="T13" s="1">
        <v>400</v>
      </c>
      <c r="U13" s="1">
        <v>700</v>
      </c>
      <c r="V13" s="7">
        <f>(S13*R13*M13/1000/1000) / ((M13+2)*C13*6*6) / 2</f>
        <v>4.4598765432098765E-4</v>
      </c>
      <c r="W13" s="1">
        <f t="shared" si="3"/>
        <v>4.79</v>
      </c>
      <c r="X13" s="7">
        <f t="shared" si="4"/>
        <v>1.7740740740740742E-3</v>
      </c>
      <c r="Y13" s="7">
        <f t="shared" si="5"/>
        <v>2.2200617283950619E-3</v>
      </c>
      <c r="Z13" s="7">
        <f t="shared" si="6"/>
        <v>2.6611111111111113E-2</v>
      </c>
    </row>
    <row r="14" spans="1:26" x14ac:dyDescent="0.25">
      <c r="A14" s="1" t="s">
        <v>72</v>
      </c>
      <c r="B14" s="8">
        <v>13</v>
      </c>
      <c r="C14" s="8">
        <v>20</v>
      </c>
      <c r="D14" s="8">
        <f t="shared" si="7"/>
        <v>72.400000000000006</v>
      </c>
      <c r="E14" s="9">
        <v>2.5000000000000001E-2</v>
      </c>
      <c r="F14" s="21">
        <v>3.93</v>
      </c>
      <c r="G14" s="21">
        <f t="shared" ref="G14:G16" si="12">F14/SQRT(3)</f>
        <v>2.2689865579152295</v>
      </c>
      <c r="H14" s="21">
        <v>2.2480000000000002</v>
      </c>
      <c r="I14" s="21">
        <v>2.4940000000000002</v>
      </c>
      <c r="J14" s="10">
        <v>2.9000000000000001E-2</v>
      </c>
      <c r="K14" s="10">
        <v>9.4E-2</v>
      </c>
      <c r="L14" s="12">
        <f t="shared" si="0"/>
        <v>8.8145079265591715</v>
      </c>
      <c r="M14" s="12">
        <v>4</v>
      </c>
      <c r="N14" s="12" t="s">
        <v>33</v>
      </c>
      <c r="O14" s="1">
        <v>300</v>
      </c>
      <c r="P14" s="1">
        <v>8700</v>
      </c>
      <c r="Q14" s="11">
        <f t="shared" si="1"/>
        <v>8.3218390804597693</v>
      </c>
      <c r="R14" s="1">
        <v>700</v>
      </c>
      <c r="S14" s="1">
        <v>700</v>
      </c>
      <c r="T14" s="1">
        <v>250</v>
      </c>
      <c r="U14" s="1">
        <v>350</v>
      </c>
      <c r="V14" s="7">
        <f>(S14*R14*M14/1000/1000) / ((M14+1)*C14*6*6) / 2</f>
        <v>2.722222222222222E-4</v>
      </c>
      <c r="W14" s="1">
        <f t="shared" si="3"/>
        <v>3.17</v>
      </c>
      <c r="X14" s="7">
        <f t="shared" si="4"/>
        <v>8.8055555555555554E-4</v>
      </c>
      <c r="Y14" s="7">
        <f t="shared" si="5"/>
        <v>1.1527777777777777E-3</v>
      </c>
      <c r="Z14" s="7">
        <f t="shared" si="6"/>
        <v>1.7611111111111112E-2</v>
      </c>
    </row>
    <row r="15" spans="1:26" x14ac:dyDescent="0.25">
      <c r="A15" s="1" t="s">
        <v>65</v>
      </c>
      <c r="B15" s="8">
        <v>14</v>
      </c>
      <c r="C15" s="8">
        <v>20</v>
      </c>
      <c r="D15" s="8">
        <f t="shared" si="7"/>
        <v>72.400000000000006</v>
      </c>
      <c r="E15" s="9">
        <v>0.02</v>
      </c>
      <c r="F15" s="21">
        <v>3.2930000000000001</v>
      </c>
      <c r="G15" s="21">
        <f t="shared" si="12"/>
        <v>1.9012144364414378</v>
      </c>
      <c r="H15" s="21">
        <v>1.883</v>
      </c>
      <c r="I15" s="21">
        <v>2.097</v>
      </c>
      <c r="J15" s="10">
        <v>3.6999999999999998E-2</v>
      </c>
      <c r="K15" s="10">
        <v>0.13300000000000001</v>
      </c>
      <c r="L15" s="12">
        <f t="shared" si="0"/>
        <v>10.51959190749394</v>
      </c>
      <c r="M15" s="12">
        <v>4</v>
      </c>
      <c r="N15" s="12" t="s">
        <v>36</v>
      </c>
      <c r="O15" s="1">
        <v>300</v>
      </c>
      <c r="P15" s="1">
        <v>12000</v>
      </c>
      <c r="Q15" s="11">
        <f t="shared" si="1"/>
        <v>6.0333333333333341</v>
      </c>
      <c r="R15" s="1">
        <v>800</v>
      </c>
      <c r="S15" s="1">
        <v>800</v>
      </c>
      <c r="T15" s="1">
        <v>300</v>
      </c>
      <c r="U15" s="1">
        <v>400</v>
      </c>
      <c r="V15" s="7">
        <f>(S15*R15*M15/1000/1000) / ((M15+2)*C15*6*6) / 2</f>
        <v>2.9629629629629629E-4</v>
      </c>
      <c r="W15" s="1">
        <f t="shared" si="3"/>
        <v>3.6</v>
      </c>
      <c r="X15" s="7">
        <f t="shared" si="4"/>
        <v>1E-3</v>
      </c>
      <c r="Y15" s="7">
        <f t="shared" si="5"/>
        <v>1.2962962962962963E-3</v>
      </c>
      <c r="Z15" s="7">
        <f t="shared" si="6"/>
        <v>0.02</v>
      </c>
    </row>
    <row r="16" spans="1:26" x14ac:dyDescent="0.25">
      <c r="A16" s="1" t="s">
        <v>75</v>
      </c>
      <c r="B16" s="8">
        <v>15</v>
      </c>
      <c r="C16" s="8">
        <v>20</v>
      </c>
      <c r="D16" s="8">
        <f t="shared" si="7"/>
        <v>72.400000000000006</v>
      </c>
      <c r="E16" s="9">
        <v>1.4999999999999999E-2</v>
      </c>
      <c r="F16" s="21">
        <v>2.4049999999999998</v>
      </c>
      <c r="G16" s="21">
        <f t="shared" si="12"/>
        <v>1.3885273974010499</v>
      </c>
      <c r="H16" s="21">
        <v>1.3580000000000001</v>
      </c>
      <c r="I16" s="21">
        <v>1.7649999999999999</v>
      </c>
      <c r="J16" s="10">
        <v>5.5E-2</v>
      </c>
      <c r="K16" s="10">
        <v>0.17469999999999999</v>
      </c>
      <c r="L16" s="12">
        <f t="shared" si="0"/>
        <v>14.403748919491704</v>
      </c>
      <c r="M16" s="12">
        <v>6</v>
      </c>
      <c r="N16" s="12" t="s">
        <v>33</v>
      </c>
      <c r="O16" s="1">
        <v>300</v>
      </c>
      <c r="P16" s="1">
        <v>12800</v>
      </c>
      <c r="Q16" s="11">
        <f t="shared" si="1"/>
        <v>5.6562500000000009</v>
      </c>
      <c r="R16" s="1">
        <v>800</v>
      </c>
      <c r="S16" s="1">
        <v>800</v>
      </c>
      <c r="T16" s="1">
        <v>400</v>
      </c>
      <c r="U16" s="1">
        <v>600</v>
      </c>
      <c r="V16" s="7">
        <f>(S16*R16*M16/1000/1000) / ((M16+2)*C16*6*6) / 2</f>
        <v>3.3333333333333332E-4</v>
      </c>
      <c r="W16" s="1">
        <f t="shared" si="3"/>
        <v>4.6399999999999997</v>
      </c>
      <c r="X16" s="7">
        <f t="shared" si="4"/>
        <v>9.2063492063492055E-4</v>
      </c>
      <c r="Y16" s="7">
        <f t="shared" si="5"/>
        <v>1.2539682539682538E-3</v>
      </c>
      <c r="Z16" s="7">
        <f t="shared" si="6"/>
        <v>1.8412698412698412E-2</v>
      </c>
    </row>
    <row r="17" spans="1:26" x14ac:dyDescent="0.25">
      <c r="A17" s="1" t="s">
        <v>68</v>
      </c>
      <c r="B17" s="8">
        <v>16</v>
      </c>
      <c r="C17" s="8">
        <v>20</v>
      </c>
      <c r="D17" s="8">
        <f t="shared" si="7"/>
        <v>72.400000000000006</v>
      </c>
      <c r="E17" s="9">
        <v>0.01</v>
      </c>
      <c r="F17" s="21">
        <v>1.62</v>
      </c>
      <c r="G17" s="21">
        <v>0.93400000000000005</v>
      </c>
      <c r="H17" s="21">
        <v>0.93200000000000005</v>
      </c>
      <c r="I17" s="21">
        <v>1.0860000000000001</v>
      </c>
      <c r="J17" s="10">
        <v>7.9000000000000001E-2</v>
      </c>
      <c r="K17" s="10">
        <v>0.34</v>
      </c>
      <c r="L17" s="12">
        <f t="shared" ref="L17" si="13">C17/G17</f>
        <v>21.413276231263382</v>
      </c>
      <c r="M17" s="12">
        <v>4</v>
      </c>
      <c r="N17" s="12" t="s">
        <v>33</v>
      </c>
      <c r="O17" s="1">
        <v>900</v>
      </c>
      <c r="P17" s="1">
        <v>12900</v>
      </c>
      <c r="Q17" s="11">
        <f t="shared" si="1"/>
        <v>5.612403100775194</v>
      </c>
      <c r="R17" s="1">
        <v>900</v>
      </c>
      <c r="S17" s="1">
        <v>900</v>
      </c>
      <c r="T17" s="1">
        <v>400</v>
      </c>
      <c r="U17" s="1">
        <v>700</v>
      </c>
      <c r="V17" s="7">
        <f>(S17*R17*M17/1000/1000) / ((M17+2)*C17*6*6) / 2</f>
        <v>3.7500000000000001E-4</v>
      </c>
      <c r="W17" s="1">
        <f t="shared" si="3"/>
        <v>11.61</v>
      </c>
      <c r="X17" s="7">
        <f t="shared" si="4"/>
        <v>3.225E-3</v>
      </c>
      <c r="Y17" s="7">
        <f t="shared" si="5"/>
        <v>3.5999999999999999E-3</v>
      </c>
      <c r="Z17" s="7">
        <f t="shared" si="6"/>
        <v>6.4500000000000002E-2</v>
      </c>
    </row>
    <row r="18" spans="1:26" x14ac:dyDescent="0.25">
      <c r="Z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dcterms:created xsi:type="dcterms:W3CDTF">2024-03-25T23:57:21Z</dcterms:created>
  <dcterms:modified xsi:type="dcterms:W3CDTF">2025-06-12T04:26:12Z</dcterms:modified>
</cp:coreProperties>
</file>