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liveac-my.sharepoint.com/personal/ljp70_uclive_ac_nz/Documents/PhD/11. Journal Papers/05 - Intensity measures/GitHub/RC frame models/"/>
    </mc:Choice>
  </mc:AlternateContent>
  <xr:revisionPtr revIDLastSave="28" documentId="13_ncr:1_{15432D48-B1BC-46D7-A3FD-24DCFBDB01ED}" xr6:coauthVersionLast="47" xr6:coauthVersionMax="47" xr10:uidLastSave="{C427EE98-4880-4322-B491-E2FF62D6BC0E}"/>
  <bookViews>
    <workbookView xWindow="-54120" yWindow="-120" windowWidth="29040" windowHeight="15840" tabRatio="752" xr2:uid="{4153EF85-75EE-4EEF-8175-98FA8890DC68}"/>
  </bookViews>
  <sheets>
    <sheet name="RC Frame Design" sheetId="2" r:id="rId1"/>
    <sheet name="T1 (s)" sheetId="8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2" i="2" l="1"/>
  <c r="N10" i="2"/>
  <c r="N17" i="2"/>
  <c r="N9" i="2" l="1"/>
  <c r="Y9" i="2" l="1"/>
  <c r="AA9" i="2"/>
  <c r="N19" i="2" l="1"/>
  <c r="Y20" i="2" l="1"/>
  <c r="AA22" i="2"/>
  <c r="Y19" i="2" l="1"/>
  <c r="Z19" i="2"/>
  <c r="AA19" i="2"/>
  <c r="AB19" i="2"/>
  <c r="Z20" i="2"/>
  <c r="AA20" i="2"/>
  <c r="AB20" i="2"/>
  <c r="Y21" i="2"/>
  <c r="Z21" i="2"/>
  <c r="AA21" i="2"/>
  <c r="AB21" i="2"/>
  <c r="Y22" i="2"/>
  <c r="Z22" i="2"/>
  <c r="AB22" i="2"/>
  <c r="Y14" i="2"/>
  <c r="Z14" i="2"/>
  <c r="AA14" i="2"/>
  <c r="AB14" i="2"/>
  <c r="Y15" i="2"/>
  <c r="Z15" i="2"/>
  <c r="AA15" i="2"/>
  <c r="AB15" i="2"/>
  <c r="Y16" i="2"/>
  <c r="Z16" i="2"/>
  <c r="AA16" i="2"/>
  <c r="AB16" i="2"/>
  <c r="Y17" i="2"/>
  <c r="Z17" i="2"/>
  <c r="AA17" i="2"/>
  <c r="AB17" i="2"/>
  <c r="Y10" i="2"/>
  <c r="Z10" i="2"/>
  <c r="AA10" i="2"/>
  <c r="AB10" i="2"/>
  <c r="N12" i="2"/>
  <c r="AB9" i="2" l="1"/>
  <c r="AA11" i="2"/>
  <c r="AB11" i="2"/>
  <c r="AA12" i="2"/>
  <c r="AB12" i="2"/>
  <c r="Z9" i="2"/>
  <c r="Z11" i="2"/>
  <c r="Z12" i="2"/>
  <c r="Y11" i="2"/>
  <c r="Y12" i="2"/>
  <c r="P15" i="2"/>
  <c r="P16" i="2"/>
  <c r="P17" i="2"/>
  <c r="P14" i="2"/>
  <c r="P9" i="2"/>
  <c r="P11" i="2"/>
  <c r="P12" i="2"/>
  <c r="N14" i="2" l="1"/>
  <c r="N21" i="2" l="1"/>
  <c r="N20" i="2"/>
  <c r="N16" i="2"/>
  <c r="N15" i="2"/>
  <c r="N11" i="2"/>
</calcChain>
</file>

<file path=xl/sharedStrings.xml><?xml version="1.0" encoding="utf-8"?>
<sst xmlns="http://schemas.openxmlformats.org/spreadsheetml/2006/main" count="122" uniqueCount="65">
  <si>
    <t>no. of stories</t>
  </si>
  <si>
    <t>stiffness / drift limit</t>
  </si>
  <si>
    <t>RC Frame</t>
  </si>
  <si>
    <t>Building ID:</t>
  </si>
  <si>
    <t>No. of stories</t>
  </si>
  <si>
    <t>Column section</t>
  </si>
  <si>
    <t>Beam section</t>
  </si>
  <si>
    <t>Beam reinf.</t>
  </si>
  <si>
    <t>Column reinf.</t>
  </si>
  <si>
    <t>Generic building properties:</t>
  </si>
  <si>
    <t>f'c</t>
  </si>
  <si>
    <t>Ec</t>
  </si>
  <si>
    <t>Es</t>
  </si>
  <si>
    <t>fy</t>
  </si>
  <si>
    <t>µ</t>
  </si>
  <si>
    <t>Sp</t>
  </si>
  <si>
    <t>bay width</t>
  </si>
  <si>
    <t>m</t>
  </si>
  <si>
    <t>GPa</t>
  </si>
  <si>
    <t>MPa</t>
  </si>
  <si>
    <t>8 D20 : 4-0-0-4</t>
  </si>
  <si>
    <t>Ratio (%)</t>
  </si>
  <si>
    <t>kPa</t>
  </si>
  <si>
    <t>g</t>
  </si>
  <si>
    <t>1/2 CI</t>
  </si>
  <si>
    <t>8 D25 : 4-0-0-4</t>
  </si>
  <si>
    <t>Drift limit</t>
  </si>
  <si>
    <t>8 D28 : 3-2-3</t>
  </si>
  <si>
    <t>8 D32 : 3-2-3</t>
  </si>
  <si>
    <t>Ic</t>
  </si>
  <si>
    <t>Ib</t>
  </si>
  <si>
    <t>Ac</t>
  </si>
  <si>
    <t>Ab</t>
  </si>
  <si>
    <t>T_cr (sec)</t>
  </si>
  <si>
    <t>8 D24 : 4-0-0-4</t>
  </si>
  <si>
    <t>8 D28 : 4-0-0-4</t>
  </si>
  <si>
    <t>T model (s)</t>
  </si>
  <si>
    <t>OpenSeesPy</t>
  </si>
  <si>
    <t>(Schultz, 1992) - DDD</t>
  </si>
  <si>
    <t>Cy</t>
  </si>
  <si>
    <t>28 D32 : 8-2-2-2-2-2-2-8</t>
  </si>
  <si>
    <t>8 D32 : 4-0-0-4</t>
  </si>
  <si>
    <t>20 D28 : 6-2-2-2-2-6</t>
  </si>
  <si>
    <t>P / f'c  Ag</t>
  </si>
  <si>
    <t>Typical storey height</t>
  </si>
  <si>
    <t>Seismic weight</t>
  </si>
  <si>
    <t>Hazard factor, Z</t>
  </si>
  <si>
    <t>1st storey height</t>
  </si>
  <si>
    <t>Transverse reinf ratio</t>
  </si>
  <si>
    <t>Cy (Base Shear)</t>
  </si>
  <si>
    <t>From pushover analysis</t>
  </si>
  <si>
    <t>Stiffness (n/T)</t>
  </si>
  <si>
    <t>Model</t>
  </si>
  <si>
    <t>RC_3S_Dr20</t>
  </si>
  <si>
    <t>RC_6S_Dr20</t>
  </si>
  <si>
    <t>RC_10S_Dr20</t>
  </si>
  <si>
    <t>RC_6S_Dr25</t>
  </si>
  <si>
    <t>RC_3S_Dr15</t>
  </si>
  <si>
    <t>RC_3S_Dr10</t>
  </si>
  <si>
    <t>RC_3S_Dr05</t>
  </si>
  <si>
    <t>RC_6S_Dr10</t>
  </si>
  <si>
    <t>RC_6S_Dr05</t>
  </si>
  <si>
    <t>RC_10S_Dr25</t>
  </si>
  <si>
    <t>RC_10S_Dr10</t>
  </si>
  <si>
    <t>RC_10S_Dr05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</si>
</sst>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"/>
    <numFmt numFmtId="166" formatCode="0.0000"/>
    <numFmt numFmtId="167" formatCode="0.000"/>
    <numFmt numFmtId="168" formatCode="0.0000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Bahnschrift"/>
      <family val="2"/>
    </font>
    <font>
      <sz val="11"/>
      <color theme="1"/>
      <name val="Bahnschrift"/>
      <family val="2"/>
    </font>
    <font>
      <b/>
      <sz val="14"/>
      <color theme="1"/>
      <name val="Bahnschrift"/>
      <family val="2"/>
    </font>
    <font>
      <sz val="11"/>
      <color rgb="FF006100"/>
      <name val="Bahnschrift"/>
      <family val="2"/>
    </font>
    <font>
      <b/>
      <sz val="12"/>
      <color theme="1"/>
      <name val="Bahnschrift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">
    <xf numFmtId="0" fontId="0" fillId="0" borderId="0" xfId="0"/>
    <xf numFmtId="0" fontId="3" fillId="0" borderId="0" xfId="0" applyFont="1"/>
    <xf numFmtId="164" fontId="3" fillId="0" borderId="0" xfId="0" applyNumberFormat="1" applyFont="1" applyAlignment="1">
      <alignment horizontal="left" indent="2"/>
    </xf>
    <xf numFmtId="0" fontId="5" fillId="2" borderId="0" xfId="1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0" fontId="3" fillId="3" borderId="0" xfId="0" applyFont="1" applyFill="1"/>
    <xf numFmtId="0" fontId="3" fillId="5" borderId="0" xfId="0" applyFont="1" applyFill="1"/>
    <xf numFmtId="0" fontId="3" fillId="6" borderId="0" xfId="0" applyFont="1" applyFill="1"/>
    <xf numFmtId="164" fontId="3" fillId="0" borderId="0" xfId="0" applyNumberFormat="1" applyFont="1" applyAlignment="1">
      <alignment horizontal="center"/>
    </xf>
    <xf numFmtId="0" fontId="3" fillId="4" borderId="0" xfId="0" applyFont="1" applyFill="1" applyAlignment="1">
      <alignment horizontal="center"/>
    </xf>
    <xf numFmtId="10" fontId="3" fillId="0" borderId="0" xfId="0" applyNumberFormat="1" applyFont="1" applyAlignment="1">
      <alignment horizontal="center"/>
    </xf>
    <xf numFmtId="0" fontId="3" fillId="6" borderId="0" xfId="0" applyFont="1" applyFill="1" applyAlignment="1">
      <alignment horizontal="center"/>
    </xf>
    <xf numFmtId="0" fontId="1" fillId="2" borderId="0" xfId="1"/>
    <xf numFmtId="2" fontId="3" fillId="0" borderId="0" xfId="0" applyNumberFormat="1" applyFont="1"/>
    <xf numFmtId="0" fontId="3" fillId="7" borderId="0" xfId="0" applyFont="1" applyFill="1"/>
    <xf numFmtId="0" fontId="3" fillId="8" borderId="0" xfId="0" applyFont="1" applyFill="1"/>
    <xf numFmtId="166" fontId="3" fillId="0" borderId="0" xfId="0" applyNumberFormat="1" applyFont="1"/>
    <xf numFmtId="1" fontId="3" fillId="0" borderId="0" xfId="0" applyNumberFormat="1" applyFont="1"/>
    <xf numFmtId="10" fontId="3" fillId="0" borderId="0" xfId="0" applyNumberFormat="1" applyFont="1"/>
    <xf numFmtId="168" fontId="3" fillId="0" borderId="0" xfId="0" applyNumberFormat="1" applyFont="1"/>
    <xf numFmtId="1" fontId="3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167" fontId="3" fillId="0" borderId="0" xfId="0" applyNumberFormat="1" applyFont="1"/>
    <xf numFmtId="0" fontId="2" fillId="0" borderId="0" xfId="0" applyFont="1" applyAlignment="1">
      <alignment horizontal="right" vertical="center" textRotation="90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6" borderId="0" xfId="0" applyFont="1" applyFill="1" applyAlignment="1">
      <alignment horizontal="center"/>
    </xf>
    <xf numFmtId="1" fontId="3" fillId="6" borderId="0" xfId="0" applyNumberFormat="1" applyFont="1" applyFill="1" applyAlignment="1">
      <alignment horizontal="center"/>
    </xf>
    <xf numFmtId="0" fontId="6" fillId="0" borderId="0" xfId="0" applyFont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ljp70_uclive_ac_nz/Documents/PhD/1.%20Numerical%20Analyses/RC%20Frame/PGV%20fragility%20curv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0% drift"/>
      <sheetName val="8% drift"/>
      <sheetName val="6% drift"/>
      <sheetName val="5% drift"/>
      <sheetName val="4% drift"/>
      <sheetName val="3% drift"/>
      <sheetName val="2% drift"/>
      <sheetName val="Plots"/>
      <sheetName val="Tab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8">
          <cell r="P8">
            <v>3.8</v>
          </cell>
          <cell r="T8">
            <v>0.8</v>
          </cell>
          <cell r="V8">
            <v>0.3</v>
          </cell>
        </row>
        <row r="9">
          <cell r="P9">
            <v>5</v>
          </cell>
          <cell r="T9">
            <v>1.05</v>
          </cell>
          <cell r="V9">
            <v>0.5</v>
          </cell>
        </row>
        <row r="10">
          <cell r="P10">
            <v>6.7</v>
          </cell>
          <cell r="T10">
            <v>1.3</v>
          </cell>
          <cell r="V10">
            <v>0.7</v>
          </cell>
        </row>
        <row r="11">
          <cell r="P11">
            <v>10.8</v>
          </cell>
          <cell r="T11">
            <v>1.6</v>
          </cell>
          <cell r="V11">
            <v>0.95</v>
          </cell>
        </row>
        <row r="12">
          <cell r="P12">
            <v>4.5</v>
          </cell>
          <cell r="T12">
            <v>1</v>
          </cell>
          <cell r="V12">
            <v>0.4</v>
          </cell>
        </row>
        <row r="13">
          <cell r="P13">
            <v>5.0999999999999996</v>
          </cell>
          <cell r="T13">
            <v>1.1000000000000001</v>
          </cell>
          <cell r="V13">
            <v>0.5</v>
          </cell>
        </row>
        <row r="14">
          <cell r="P14">
            <v>9.6</v>
          </cell>
          <cell r="T14">
            <v>1.6</v>
          </cell>
          <cell r="V14">
            <v>0.8</v>
          </cell>
        </row>
        <row r="15">
          <cell r="P15">
            <v>16.8</v>
          </cell>
          <cell r="T15">
            <v>2.5</v>
          </cell>
          <cell r="V15">
            <v>1.5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859D8-D1C8-4AFB-9857-DFE193619332}">
  <dimension ref="A1:AL24"/>
  <sheetViews>
    <sheetView tabSelected="1" zoomScale="79" zoomScaleNormal="115" workbookViewId="0">
      <selection activeCell="M27" sqref="M27"/>
    </sheetView>
  </sheetViews>
  <sheetFormatPr defaultColWidth="9.109375" defaultRowHeight="14.4" x14ac:dyDescent="0.3"/>
  <cols>
    <col min="1" max="1" width="22.88671875" style="1" customWidth="1"/>
    <col min="2" max="7" width="9.109375" style="1"/>
    <col min="8" max="8" width="15.44140625" style="1" customWidth="1"/>
    <col min="9" max="9" width="14.33203125" style="1" bestFit="1" customWidth="1"/>
    <col min="10" max="10" width="14" style="1" customWidth="1"/>
    <col min="11" max="11" width="21.109375" style="1" customWidth="1"/>
    <col min="12" max="12" width="23.88671875" style="1" customWidth="1"/>
    <col min="13" max="13" width="19.44140625" style="1" customWidth="1"/>
    <col min="14" max="14" width="17.88671875" style="1" customWidth="1"/>
    <col min="15" max="15" width="8.33203125" style="1" customWidth="1"/>
    <col min="16" max="16" width="8.5546875" style="1" customWidth="1"/>
    <col min="17" max="17" width="30" style="1" customWidth="1"/>
    <col min="18" max="18" width="10.44140625" style="1" customWidth="1"/>
    <col min="19" max="20" width="7.5546875" style="1" bestFit="1" customWidth="1"/>
    <col min="21" max="21" width="16.33203125" style="1" bestFit="1" customWidth="1"/>
    <col min="22" max="22" width="10.6640625" style="1" customWidth="1"/>
    <col min="23" max="23" width="9.44140625" style="1" customWidth="1"/>
    <col min="24" max="24" width="10.88671875" style="1" customWidth="1"/>
    <col min="25" max="25" width="18.88671875" style="1" bestFit="1" customWidth="1"/>
    <col min="26" max="28" width="9.109375" style="1"/>
    <col min="29" max="29" width="22.44140625" style="1" bestFit="1" customWidth="1"/>
    <col min="30" max="30" width="9.109375" style="1"/>
    <col min="32" max="32" width="10.33203125" style="1" bestFit="1" customWidth="1"/>
    <col min="33" max="16384" width="9.109375" style="1"/>
  </cols>
  <sheetData>
    <row r="1" spans="1:38" x14ac:dyDescent="0.3">
      <c r="A1" s="25" t="s">
        <v>2</v>
      </c>
      <c r="B1" s="25"/>
      <c r="C1" s="26" t="s">
        <v>1</v>
      </c>
      <c r="D1" s="26"/>
      <c r="E1" s="26"/>
      <c r="F1" s="26"/>
    </row>
    <row r="2" spans="1:38" x14ac:dyDescent="0.3">
      <c r="A2" s="25"/>
      <c r="B2" s="25"/>
      <c r="C2" s="2">
        <v>5.0000000000000001E-3</v>
      </c>
      <c r="D2" s="2">
        <v>0.01</v>
      </c>
      <c r="E2" s="2">
        <v>0.02</v>
      </c>
      <c r="F2" s="2">
        <v>2.5000000000000001E-2</v>
      </c>
    </row>
    <row r="3" spans="1:38" x14ac:dyDescent="0.3">
      <c r="A3" s="24" t="s">
        <v>0</v>
      </c>
      <c r="B3" s="1">
        <v>3</v>
      </c>
      <c r="C3" s="3"/>
      <c r="D3" s="3"/>
      <c r="E3" s="3"/>
      <c r="F3" s="13"/>
    </row>
    <row r="4" spans="1:38" x14ac:dyDescent="0.3">
      <c r="A4" s="24"/>
      <c r="B4" s="1">
        <v>6</v>
      </c>
      <c r="C4" s="3"/>
      <c r="D4" s="3"/>
      <c r="E4" s="3"/>
      <c r="F4" s="3"/>
    </row>
    <row r="5" spans="1:38" x14ac:dyDescent="0.3">
      <c r="A5" s="24"/>
      <c r="B5" s="1">
        <v>10</v>
      </c>
      <c r="C5" s="13"/>
      <c r="D5" s="13"/>
      <c r="E5" s="3"/>
      <c r="F5" s="13"/>
    </row>
    <row r="7" spans="1:38" x14ac:dyDescent="0.3">
      <c r="K7" s="1" t="s">
        <v>38</v>
      </c>
      <c r="L7" s="1" t="s">
        <v>37</v>
      </c>
      <c r="M7" s="22" t="s">
        <v>50</v>
      </c>
    </row>
    <row r="8" spans="1:38" ht="15.75" customHeight="1" x14ac:dyDescent="0.3">
      <c r="A8" s="29" t="s">
        <v>9</v>
      </c>
      <c r="B8" s="29"/>
      <c r="C8" s="29"/>
      <c r="H8" s="7" t="s">
        <v>3</v>
      </c>
      <c r="I8" s="7" t="s">
        <v>4</v>
      </c>
      <c r="J8" s="6" t="s">
        <v>26</v>
      </c>
      <c r="K8" s="6" t="s">
        <v>33</v>
      </c>
      <c r="L8" s="6" t="s">
        <v>36</v>
      </c>
      <c r="M8" s="6" t="s">
        <v>49</v>
      </c>
      <c r="N8" s="6" t="s">
        <v>51</v>
      </c>
      <c r="O8" s="27" t="s">
        <v>5</v>
      </c>
      <c r="P8" s="27"/>
      <c r="Q8" s="8" t="s">
        <v>8</v>
      </c>
      <c r="R8" s="12" t="s">
        <v>21</v>
      </c>
      <c r="S8" s="27" t="s">
        <v>6</v>
      </c>
      <c r="T8" s="27"/>
      <c r="U8" s="8" t="s">
        <v>7</v>
      </c>
      <c r="V8" s="12" t="s">
        <v>21</v>
      </c>
      <c r="W8" s="10" t="s">
        <v>24</v>
      </c>
      <c r="X8" s="15" t="s">
        <v>43</v>
      </c>
      <c r="Y8" s="16" t="s">
        <v>29</v>
      </c>
      <c r="Z8" s="16" t="s">
        <v>31</v>
      </c>
      <c r="AA8" s="16" t="s">
        <v>30</v>
      </c>
      <c r="AB8" s="16" t="s">
        <v>32</v>
      </c>
      <c r="AC8" s="1" t="s">
        <v>48</v>
      </c>
      <c r="AJ8" s="14"/>
      <c r="AK8" s="14"/>
      <c r="AL8" s="19"/>
    </row>
    <row r="9" spans="1:38" x14ac:dyDescent="0.3">
      <c r="A9" s="1" t="s">
        <v>10</v>
      </c>
      <c r="B9" s="1">
        <v>30</v>
      </c>
      <c r="C9" s="1" t="s">
        <v>19</v>
      </c>
      <c r="G9" s="13"/>
      <c r="H9" s="5">
        <v>2</v>
      </c>
      <c r="I9" s="5">
        <v>3</v>
      </c>
      <c r="J9" s="9">
        <v>0.02</v>
      </c>
      <c r="K9" s="14">
        <v>1.38</v>
      </c>
      <c r="L9" s="14">
        <v>1.39</v>
      </c>
      <c r="M9" s="14">
        <v>0.21</v>
      </c>
      <c r="N9" s="4">
        <f>I9/K9 * SQRT(3)</f>
        <v>3.7653278425410379</v>
      </c>
      <c r="O9" s="18">
        <v>450</v>
      </c>
      <c r="P9" s="18">
        <f>O9</f>
        <v>450</v>
      </c>
      <c r="Q9" s="1" t="s">
        <v>27</v>
      </c>
      <c r="R9" s="9">
        <v>2.4E-2</v>
      </c>
      <c r="S9" s="21">
        <v>300</v>
      </c>
      <c r="T9" s="18">
        <v>400</v>
      </c>
      <c r="U9" s="1" t="s">
        <v>20</v>
      </c>
      <c r="V9" s="9">
        <v>2.1000000000000001E-2</v>
      </c>
      <c r="W9" s="11">
        <v>1.6000000000000001E-3</v>
      </c>
      <c r="X9" s="14">
        <v>0.186</v>
      </c>
      <c r="Y9" s="17">
        <f>(O9/1000)^4/12</f>
        <v>3.4171875000000005E-3</v>
      </c>
      <c r="Z9" s="14">
        <f>(O9/1000)^2</f>
        <v>0.20250000000000001</v>
      </c>
      <c r="AA9" s="17">
        <f>(S9/1000)*(T9/1000)^3/8</f>
        <v>2.4000000000000007E-3</v>
      </c>
      <c r="AB9" s="14">
        <f>S9*T9/1000^2</f>
        <v>0.12</v>
      </c>
      <c r="AC9" s="23">
        <v>4.1000000000000003E-3</v>
      </c>
      <c r="AJ9" s="14"/>
      <c r="AK9" s="14"/>
      <c r="AL9" s="19"/>
    </row>
    <row r="10" spans="1:38" x14ac:dyDescent="0.3">
      <c r="A10" s="1" t="s">
        <v>11</v>
      </c>
      <c r="B10" s="1">
        <v>30</v>
      </c>
      <c r="C10" s="1" t="s">
        <v>18</v>
      </c>
      <c r="G10" s="13"/>
      <c r="H10" s="5">
        <v>3</v>
      </c>
      <c r="I10" s="5">
        <v>3</v>
      </c>
      <c r="J10" s="9">
        <v>1.4999999999999999E-2</v>
      </c>
      <c r="K10" s="14">
        <v>1.04</v>
      </c>
      <c r="L10" s="14">
        <v>1.06</v>
      </c>
      <c r="M10" s="14">
        <v>0.28000000000000003</v>
      </c>
      <c r="N10" s="4">
        <f>I10/K10 * SQRT(3)</f>
        <v>4.9963004064486842</v>
      </c>
      <c r="O10" s="18">
        <v>500</v>
      </c>
      <c r="P10" s="18">
        <v>500</v>
      </c>
      <c r="Q10" s="1" t="s">
        <v>27</v>
      </c>
      <c r="R10" s="9">
        <v>0.02</v>
      </c>
      <c r="S10" s="21">
        <v>300</v>
      </c>
      <c r="T10" s="18">
        <v>500</v>
      </c>
      <c r="U10" s="1" t="s">
        <v>20</v>
      </c>
      <c r="V10" s="9">
        <v>1.7000000000000001E-2</v>
      </c>
      <c r="W10" s="11">
        <v>1.9E-3</v>
      </c>
      <c r="X10" s="14">
        <v>0.16</v>
      </c>
      <c r="Y10" s="17">
        <f>(O10/1000)^4/12</f>
        <v>5.208333333333333E-3</v>
      </c>
      <c r="Z10" s="14">
        <f>(O10/1000)^2</f>
        <v>0.25</v>
      </c>
      <c r="AA10" s="17">
        <f>(S10/1000)*(T10/1000)^3/8</f>
        <v>4.6874999999999998E-3</v>
      </c>
      <c r="AB10" s="14">
        <f>S10*T10/1000^2</f>
        <v>0.15</v>
      </c>
      <c r="AC10" s="23">
        <v>4.1999999999999997E-3</v>
      </c>
      <c r="AJ10" s="14"/>
      <c r="AK10" s="14"/>
      <c r="AL10" s="19"/>
    </row>
    <row r="11" spans="1:38" x14ac:dyDescent="0.3">
      <c r="A11" s="1" t="s">
        <v>13</v>
      </c>
      <c r="B11" s="1">
        <v>500</v>
      </c>
      <c r="C11" s="1" t="s">
        <v>19</v>
      </c>
      <c r="G11" s="13"/>
      <c r="H11" s="5">
        <v>4</v>
      </c>
      <c r="I11" s="5">
        <v>3</v>
      </c>
      <c r="J11" s="9">
        <v>0.01</v>
      </c>
      <c r="K11" s="14">
        <v>0.78</v>
      </c>
      <c r="L11" s="14">
        <v>0.79</v>
      </c>
      <c r="M11" s="14">
        <v>0.37</v>
      </c>
      <c r="N11" s="4">
        <f>I11/K11 * SQRT(3)</f>
        <v>6.661733875264912</v>
      </c>
      <c r="O11" s="18">
        <v>600</v>
      </c>
      <c r="P11" s="18">
        <f>O11</f>
        <v>600</v>
      </c>
      <c r="Q11" s="1" t="s">
        <v>27</v>
      </c>
      <c r="R11" s="9">
        <v>1.4E-2</v>
      </c>
      <c r="S11" s="21">
        <v>350</v>
      </c>
      <c r="T11" s="18">
        <v>550</v>
      </c>
      <c r="U11" s="1" t="s">
        <v>20</v>
      </c>
      <c r="V11" s="9">
        <v>1.2999999999999999E-2</v>
      </c>
      <c r="W11" s="11">
        <v>2.8E-3</v>
      </c>
      <c r="X11" s="14">
        <v>0.12</v>
      </c>
      <c r="Y11" s="17">
        <f>(O11/1000)^4/12</f>
        <v>1.0799999999999999E-2</v>
      </c>
      <c r="Z11" s="14">
        <f>(O11/1000)^2</f>
        <v>0.36</v>
      </c>
      <c r="AA11" s="17">
        <f>(S11/1000)*(T11/1000)^3/8</f>
        <v>7.2789062500000015E-3</v>
      </c>
      <c r="AB11" s="14">
        <f>S11*T11/1000^2</f>
        <v>0.1925</v>
      </c>
      <c r="AC11" s="23">
        <v>4.0000000000000001E-3</v>
      </c>
      <c r="AJ11" s="14"/>
      <c r="AK11" s="14"/>
      <c r="AL11" s="19"/>
    </row>
    <row r="12" spans="1:38" x14ac:dyDescent="0.3">
      <c r="A12" s="1" t="s">
        <v>12</v>
      </c>
      <c r="B12" s="1">
        <v>200</v>
      </c>
      <c r="C12" s="1" t="s">
        <v>18</v>
      </c>
      <c r="G12" s="13"/>
      <c r="H12" s="5">
        <v>5</v>
      </c>
      <c r="I12" s="5">
        <v>3</v>
      </c>
      <c r="J12" s="9">
        <v>5.0000000000000001E-3</v>
      </c>
      <c r="K12" s="14">
        <v>0.48</v>
      </c>
      <c r="L12" s="14">
        <v>0.49</v>
      </c>
      <c r="M12" s="14">
        <v>0.6</v>
      </c>
      <c r="N12" s="4">
        <f>I12/K12 * SQRT(3)</f>
        <v>10.825317547305483</v>
      </c>
      <c r="O12" s="18">
        <v>750</v>
      </c>
      <c r="P12" s="18">
        <f>O12</f>
        <v>750</v>
      </c>
      <c r="Q12" s="1" t="s">
        <v>28</v>
      </c>
      <c r="R12" s="9">
        <v>1.0999999999999999E-2</v>
      </c>
      <c r="S12" s="21">
        <v>400</v>
      </c>
      <c r="T12" s="18">
        <v>750</v>
      </c>
      <c r="U12" s="1" t="s">
        <v>25</v>
      </c>
      <c r="V12" s="9">
        <v>1.4E-2</v>
      </c>
      <c r="W12" s="11">
        <v>4.3E-3</v>
      </c>
      <c r="X12" s="14">
        <v>8.5000000000000006E-2</v>
      </c>
      <c r="Y12" s="17">
        <f>(O12/1000)^4/12</f>
        <v>2.63671875E-2</v>
      </c>
      <c r="Z12" s="14">
        <f>(O12/1000)^2</f>
        <v>0.5625</v>
      </c>
      <c r="AA12" s="17">
        <f>(S12/1000)*(T12/1000)^3/8</f>
        <v>2.1093750000000001E-2</v>
      </c>
      <c r="AB12" s="14">
        <f>S12*T12/1000^2</f>
        <v>0.3</v>
      </c>
      <c r="AC12" s="23">
        <v>4.5999999999999999E-3</v>
      </c>
      <c r="AJ12" s="14"/>
      <c r="AK12" s="14"/>
      <c r="AL12" s="19"/>
    </row>
    <row r="13" spans="1:38" x14ac:dyDescent="0.3">
      <c r="A13" s="1" t="s">
        <v>14</v>
      </c>
      <c r="B13" s="1">
        <v>4</v>
      </c>
      <c r="G13"/>
      <c r="H13" s="7" t="s">
        <v>3</v>
      </c>
      <c r="I13" s="7" t="s">
        <v>4</v>
      </c>
      <c r="J13" s="6" t="s">
        <v>26</v>
      </c>
      <c r="K13" s="6" t="s">
        <v>33</v>
      </c>
      <c r="L13" s="6"/>
      <c r="M13" s="6" t="s">
        <v>39</v>
      </c>
      <c r="N13" s="6" t="s">
        <v>51</v>
      </c>
      <c r="O13" s="28" t="s">
        <v>5</v>
      </c>
      <c r="P13" s="28"/>
      <c r="Q13" s="8" t="s">
        <v>8</v>
      </c>
      <c r="R13" s="12" t="s">
        <v>21</v>
      </c>
      <c r="S13" s="28" t="s">
        <v>6</v>
      </c>
      <c r="T13" s="28"/>
      <c r="U13" s="8" t="s">
        <v>7</v>
      </c>
      <c r="V13" s="12" t="s">
        <v>21</v>
      </c>
      <c r="W13" s="10" t="s">
        <v>24</v>
      </c>
      <c r="X13" s="15" t="s">
        <v>43</v>
      </c>
      <c r="Y13" s="16" t="s">
        <v>29</v>
      </c>
      <c r="Z13" s="16" t="s">
        <v>31</v>
      </c>
      <c r="AA13" s="16" t="s">
        <v>30</v>
      </c>
      <c r="AB13" s="16" t="s">
        <v>32</v>
      </c>
      <c r="AC13" s="23"/>
      <c r="AJ13" s="14"/>
      <c r="AK13" s="14"/>
      <c r="AL13" s="19"/>
    </row>
    <row r="14" spans="1:38" x14ac:dyDescent="0.3">
      <c r="A14" s="1" t="s">
        <v>15</v>
      </c>
      <c r="B14" s="1">
        <v>0.7</v>
      </c>
      <c r="G14" s="13"/>
      <c r="H14" s="5">
        <v>6</v>
      </c>
      <c r="I14" s="5">
        <v>6</v>
      </c>
      <c r="J14" s="9">
        <v>2.5000000000000001E-2</v>
      </c>
      <c r="K14" s="14">
        <v>2.2999999999999998</v>
      </c>
      <c r="L14" s="14">
        <v>2.33</v>
      </c>
      <c r="M14" s="14">
        <v>0.1</v>
      </c>
      <c r="N14" s="4">
        <f>I14/K14 * SQRT(3)</f>
        <v>4.518393411049245</v>
      </c>
      <c r="O14" s="18">
        <v>550</v>
      </c>
      <c r="P14" s="18">
        <f>O14</f>
        <v>550</v>
      </c>
      <c r="Q14" s="1" t="s">
        <v>27</v>
      </c>
      <c r="R14" s="9">
        <v>1.6E-2</v>
      </c>
      <c r="S14" s="21">
        <v>300</v>
      </c>
      <c r="T14" s="18">
        <v>400</v>
      </c>
      <c r="U14" s="1" t="s">
        <v>20</v>
      </c>
      <c r="V14" s="9">
        <v>2.1000000000000001E-2</v>
      </c>
      <c r="W14" s="11">
        <v>1.1999999999999999E-3</v>
      </c>
      <c r="X14" s="14">
        <v>0.24</v>
      </c>
      <c r="Y14" s="17">
        <f>(O14/1000)^4/12</f>
        <v>7.6255208333333357E-3</v>
      </c>
      <c r="Z14" s="14">
        <f>(O14/1000)^2</f>
        <v>0.30250000000000005</v>
      </c>
      <c r="AA14" s="17">
        <f>(S14/1000)*(T14/1000)^3/8</f>
        <v>2.4000000000000007E-3</v>
      </c>
      <c r="AB14" s="14">
        <f>S14*T14/1000^2</f>
        <v>0.12</v>
      </c>
      <c r="AC14" s="23">
        <v>4.3E-3</v>
      </c>
      <c r="AJ14" s="14"/>
      <c r="AK14" s="14"/>
      <c r="AL14" s="19"/>
    </row>
    <row r="15" spans="1:38" x14ac:dyDescent="0.3">
      <c r="A15" s="1" t="s">
        <v>16</v>
      </c>
      <c r="B15" s="1">
        <v>6</v>
      </c>
      <c r="C15" s="1" t="s">
        <v>17</v>
      </c>
      <c r="G15" s="13"/>
      <c r="H15" s="5">
        <v>7</v>
      </c>
      <c r="I15" s="5">
        <v>6</v>
      </c>
      <c r="J15" s="9">
        <v>0.02</v>
      </c>
      <c r="K15" s="14">
        <v>2.02</v>
      </c>
      <c r="L15" s="14">
        <v>2.06</v>
      </c>
      <c r="M15" s="14">
        <v>0.12</v>
      </c>
      <c r="N15" s="4">
        <f>I15/K15 * SQRT(3)</f>
        <v>5.1447053690164672</v>
      </c>
      <c r="O15" s="18">
        <v>550</v>
      </c>
      <c r="P15" s="18">
        <f>O15</f>
        <v>550</v>
      </c>
      <c r="Q15" s="1" t="s">
        <v>28</v>
      </c>
      <c r="R15" s="9">
        <v>1.6E-2</v>
      </c>
      <c r="S15" s="21">
        <v>300</v>
      </c>
      <c r="T15" s="18">
        <v>450</v>
      </c>
      <c r="U15" s="1" t="s">
        <v>20</v>
      </c>
      <c r="V15" s="9">
        <v>1.9E-2</v>
      </c>
      <c r="W15" s="11">
        <v>1.1999999999999999E-3</v>
      </c>
      <c r="X15" s="14">
        <v>0.24</v>
      </c>
      <c r="Y15" s="17">
        <f>(O15/1000)^4/12</f>
        <v>7.6255208333333357E-3</v>
      </c>
      <c r="Z15" s="14">
        <f>(O15/1000)^2</f>
        <v>0.30250000000000005</v>
      </c>
      <c r="AA15" s="17">
        <f>(S15/1000)*(T15/1000)^3/8</f>
        <v>3.4171875000000005E-3</v>
      </c>
      <c r="AB15" s="14">
        <f>S15*T15/1000^2</f>
        <v>0.13500000000000001</v>
      </c>
      <c r="AC15" s="23">
        <v>4.3E-3</v>
      </c>
      <c r="AJ15" s="14"/>
      <c r="AK15" s="14"/>
      <c r="AL15" s="19"/>
    </row>
    <row r="16" spans="1:38" x14ac:dyDescent="0.3">
      <c r="A16" s="1" t="s">
        <v>47</v>
      </c>
      <c r="B16" s="1">
        <v>4.5</v>
      </c>
      <c r="C16" s="1" t="s">
        <v>17</v>
      </c>
      <c r="G16" s="13"/>
      <c r="H16" s="5">
        <v>8</v>
      </c>
      <c r="I16" s="5">
        <v>6</v>
      </c>
      <c r="J16" s="9">
        <v>0.01</v>
      </c>
      <c r="K16" s="14">
        <v>1.08</v>
      </c>
      <c r="L16" s="14">
        <v>1.1100000000000001</v>
      </c>
      <c r="M16" s="14">
        <v>0.26</v>
      </c>
      <c r="N16" s="4">
        <f>I16/K16 * SQRT(3)</f>
        <v>9.6225044864937619</v>
      </c>
      <c r="O16" s="18">
        <v>700</v>
      </c>
      <c r="P16" s="18">
        <f>O16</f>
        <v>700</v>
      </c>
      <c r="Q16" s="1" t="s">
        <v>28</v>
      </c>
      <c r="R16" s="9">
        <v>1.2999999999999999E-2</v>
      </c>
      <c r="S16" s="21">
        <v>400</v>
      </c>
      <c r="T16" s="18">
        <v>650</v>
      </c>
      <c r="U16" s="1" t="s">
        <v>34</v>
      </c>
      <c r="V16" s="9">
        <v>1.6E-2</v>
      </c>
      <c r="W16" s="11">
        <v>1.9E-3</v>
      </c>
      <c r="X16" s="1">
        <v>0.15</v>
      </c>
      <c r="Y16" s="17">
        <f>(O16/1000)^4/12</f>
        <v>2.0008333333333326E-2</v>
      </c>
      <c r="Z16" s="14">
        <f>(O16/1000)^2</f>
        <v>0.48999999999999994</v>
      </c>
      <c r="AA16" s="17">
        <f>(S16/1000)*(T16/1000)^3/8</f>
        <v>1.3731250000000004E-2</v>
      </c>
      <c r="AB16" s="14">
        <f>S16*T16/1000^2</f>
        <v>0.26</v>
      </c>
      <c r="AC16" s="23">
        <v>5.1999999999999998E-3</v>
      </c>
      <c r="AJ16" s="14"/>
      <c r="AK16" s="14"/>
      <c r="AL16" s="19"/>
    </row>
    <row r="17" spans="1:38" x14ac:dyDescent="0.3">
      <c r="A17" s="1" t="s">
        <v>44</v>
      </c>
      <c r="B17" s="1">
        <v>3.6</v>
      </c>
      <c r="C17" s="1" t="s">
        <v>17</v>
      </c>
      <c r="G17" s="13"/>
      <c r="H17" s="5">
        <v>9</v>
      </c>
      <c r="I17" s="5">
        <v>6</v>
      </c>
      <c r="J17" s="9">
        <v>5.0000000000000001E-3</v>
      </c>
      <c r="K17" s="14">
        <v>0.62</v>
      </c>
      <c r="L17" s="14">
        <v>0.63</v>
      </c>
      <c r="M17" s="14">
        <v>0.6</v>
      </c>
      <c r="N17" s="4">
        <f>I17/K17 * SQRT(3)</f>
        <v>16.761782008731071</v>
      </c>
      <c r="O17" s="18">
        <v>1000</v>
      </c>
      <c r="P17" s="18">
        <f>O17</f>
        <v>1000</v>
      </c>
      <c r="Q17" s="1" t="s">
        <v>42</v>
      </c>
      <c r="R17" s="9">
        <v>1.2E-2</v>
      </c>
      <c r="S17" s="21">
        <v>400</v>
      </c>
      <c r="T17" s="18">
        <v>900</v>
      </c>
      <c r="U17" s="1" t="s">
        <v>35</v>
      </c>
      <c r="V17" s="9">
        <v>1.4E-2</v>
      </c>
      <c r="W17" s="11">
        <v>3.8999999999999998E-3</v>
      </c>
      <c r="X17" s="1">
        <v>0.12</v>
      </c>
      <c r="Y17" s="20">
        <f>(O17/1000)^4/12</f>
        <v>8.3333333333333329E-2</v>
      </c>
      <c r="Z17" s="14">
        <f>(O17/1000)^2</f>
        <v>1</v>
      </c>
      <c r="AA17" s="20">
        <f>(S17/1000)*(T17/1000)^3/8</f>
        <v>3.6450000000000003E-2</v>
      </c>
      <c r="AB17" s="14">
        <f>S17*T17/1000^2</f>
        <v>0.36</v>
      </c>
      <c r="AC17" s="23">
        <v>7.7000000000000002E-3</v>
      </c>
      <c r="AJ17" s="14"/>
      <c r="AK17" s="14"/>
      <c r="AL17" s="19"/>
    </row>
    <row r="18" spans="1:38" x14ac:dyDescent="0.3">
      <c r="A18" s="1" t="s">
        <v>45</v>
      </c>
      <c r="B18" s="1">
        <v>8</v>
      </c>
      <c r="C18" s="1" t="s">
        <v>22</v>
      </c>
      <c r="G18"/>
      <c r="H18" s="7" t="s">
        <v>3</v>
      </c>
      <c r="I18" s="7" t="s">
        <v>4</v>
      </c>
      <c r="J18" s="6" t="s">
        <v>26</v>
      </c>
      <c r="K18" s="6" t="s">
        <v>33</v>
      </c>
      <c r="L18" s="6"/>
      <c r="M18" s="6" t="s">
        <v>39</v>
      </c>
      <c r="N18" s="6" t="s">
        <v>51</v>
      </c>
      <c r="O18" s="28" t="s">
        <v>5</v>
      </c>
      <c r="P18" s="28"/>
      <c r="Q18" s="8" t="s">
        <v>8</v>
      </c>
      <c r="R18" s="12" t="s">
        <v>21</v>
      </c>
      <c r="S18" s="28" t="s">
        <v>6</v>
      </c>
      <c r="T18" s="28"/>
      <c r="U18" s="8" t="s">
        <v>7</v>
      </c>
      <c r="V18" s="12" t="s">
        <v>21</v>
      </c>
      <c r="W18" s="10" t="s">
        <v>24</v>
      </c>
      <c r="X18" s="15" t="s">
        <v>43</v>
      </c>
      <c r="Y18" s="16" t="s">
        <v>29</v>
      </c>
      <c r="Z18" s="16" t="s">
        <v>31</v>
      </c>
      <c r="AA18" s="16" t="s">
        <v>30</v>
      </c>
      <c r="AB18" s="16" t="s">
        <v>32</v>
      </c>
      <c r="AC18" s="23"/>
      <c r="AJ18" s="14"/>
      <c r="AK18" s="14"/>
      <c r="AL18" s="19"/>
    </row>
    <row r="19" spans="1:38" x14ac:dyDescent="0.3">
      <c r="A19" s="1" t="s">
        <v>46</v>
      </c>
      <c r="B19" s="1">
        <v>0.4</v>
      </c>
      <c r="C19" s="1" t="s">
        <v>23</v>
      </c>
      <c r="G19" s="13"/>
      <c r="H19" s="5">
        <v>10</v>
      </c>
      <c r="I19" s="5">
        <v>10</v>
      </c>
      <c r="J19" s="9">
        <v>2.5000000000000001E-2</v>
      </c>
      <c r="K19" s="14">
        <v>3.2</v>
      </c>
      <c r="L19" s="14">
        <v>3.27</v>
      </c>
      <c r="M19" s="14">
        <v>0.05</v>
      </c>
      <c r="N19" s="4">
        <f>I19/K19 * SQRT(3)</f>
        <v>5.4126587736527414</v>
      </c>
      <c r="O19" s="18">
        <v>600</v>
      </c>
      <c r="P19" s="18">
        <v>600</v>
      </c>
      <c r="Q19" s="1" t="s">
        <v>28</v>
      </c>
      <c r="R19" s="9">
        <v>1.7999999999999999E-2</v>
      </c>
      <c r="S19" s="21">
        <v>300</v>
      </c>
      <c r="T19" s="18">
        <v>450</v>
      </c>
      <c r="U19" s="1" t="s">
        <v>20</v>
      </c>
      <c r="V19" s="9">
        <v>1.9E-2</v>
      </c>
      <c r="W19" s="11">
        <v>8.0000000000000004E-4</v>
      </c>
      <c r="X19" s="1">
        <v>0.33</v>
      </c>
      <c r="Y19" s="17">
        <f t="shared" ref="Y19:Y22" si="0">(O19/1000)^4/12</f>
        <v>1.0799999999999999E-2</v>
      </c>
      <c r="Z19" s="14">
        <f t="shared" ref="Z19:Z22" si="1">(O19/1000)^2</f>
        <v>0.36</v>
      </c>
      <c r="AA19" s="17">
        <f t="shared" ref="AA19:AA21" si="2">(S19/1000)*(T19/1000)^3/8</f>
        <v>3.4171875000000005E-3</v>
      </c>
      <c r="AB19" s="14">
        <f t="shared" ref="AB19:AB22" si="3">S19*T19/1000^2</f>
        <v>0.13500000000000001</v>
      </c>
      <c r="AC19" s="23">
        <v>4.7999999999999996E-3</v>
      </c>
      <c r="AJ19" s="14"/>
      <c r="AK19" s="14"/>
      <c r="AL19" s="19"/>
    </row>
    <row r="20" spans="1:38" x14ac:dyDescent="0.3">
      <c r="G20" s="13"/>
      <c r="H20" s="5">
        <v>11</v>
      </c>
      <c r="I20" s="5">
        <v>10</v>
      </c>
      <c r="J20" s="9">
        <v>0.02</v>
      </c>
      <c r="K20" s="14">
        <v>2.44</v>
      </c>
      <c r="L20" s="14">
        <v>2.52</v>
      </c>
      <c r="M20" s="14">
        <v>7.0000000000000007E-2</v>
      </c>
      <c r="N20" s="4">
        <f>I20/K20 * SQRT(3)</f>
        <v>7.0985688834790039</v>
      </c>
      <c r="O20" s="18">
        <v>650</v>
      </c>
      <c r="P20" s="18">
        <v>650</v>
      </c>
      <c r="Q20" s="1" t="s">
        <v>28</v>
      </c>
      <c r="R20" s="9">
        <v>1.4999999999999999E-2</v>
      </c>
      <c r="S20" s="21">
        <v>300</v>
      </c>
      <c r="T20" s="18">
        <v>550</v>
      </c>
      <c r="U20" s="1" t="s">
        <v>20</v>
      </c>
      <c r="V20" s="9">
        <v>1.4999999999999999E-2</v>
      </c>
      <c r="W20" s="11">
        <v>1E-3</v>
      </c>
      <c r="X20" s="1">
        <v>0.28000000000000003</v>
      </c>
      <c r="Y20" s="17">
        <f>(O20/1000)^4/12</f>
        <v>1.4875520833333336E-2</v>
      </c>
      <c r="Z20" s="14">
        <f t="shared" si="1"/>
        <v>0.42250000000000004</v>
      </c>
      <c r="AA20" s="17">
        <f t="shared" si="2"/>
        <v>6.2390625000000016E-3</v>
      </c>
      <c r="AB20" s="14">
        <f t="shared" si="3"/>
        <v>0.16500000000000001</v>
      </c>
      <c r="AC20" s="23">
        <v>5.1999999999999998E-3</v>
      </c>
    </row>
    <row r="21" spans="1:38" x14ac:dyDescent="0.3">
      <c r="G21" s="13"/>
      <c r="H21" s="5">
        <v>12</v>
      </c>
      <c r="I21" s="5">
        <v>10</v>
      </c>
      <c r="J21" s="9">
        <v>0.01</v>
      </c>
      <c r="K21" s="14">
        <v>1.5</v>
      </c>
      <c r="L21" s="14">
        <v>1.56</v>
      </c>
      <c r="M21" s="14">
        <v>0.17</v>
      </c>
      <c r="N21" s="4">
        <f>I21/K21 * SQRT(3)</f>
        <v>11.547005383792515</v>
      </c>
      <c r="O21" s="18">
        <v>800</v>
      </c>
      <c r="P21" s="18">
        <v>800</v>
      </c>
      <c r="Q21" s="1" t="s">
        <v>42</v>
      </c>
      <c r="R21" s="9">
        <v>1.9E-2</v>
      </c>
      <c r="S21" s="21">
        <v>400</v>
      </c>
      <c r="T21" s="18">
        <v>700</v>
      </c>
      <c r="U21" s="1" t="s">
        <v>34</v>
      </c>
      <c r="V21" s="9">
        <v>1.2999999999999999E-2</v>
      </c>
      <c r="W21" s="11">
        <v>1.5E-3</v>
      </c>
      <c r="X21" s="14">
        <v>0.2</v>
      </c>
      <c r="Y21" s="17">
        <f t="shared" si="0"/>
        <v>3.4133333333333349E-2</v>
      </c>
      <c r="Z21" s="14">
        <f t="shared" si="1"/>
        <v>0.64000000000000012</v>
      </c>
      <c r="AA21" s="17">
        <f t="shared" si="2"/>
        <v>1.7149999999999995E-2</v>
      </c>
      <c r="AB21" s="14">
        <f t="shared" si="3"/>
        <v>0.28000000000000003</v>
      </c>
      <c r="AC21" s="23">
        <v>7.7000000000000002E-3</v>
      </c>
    </row>
    <row r="22" spans="1:38" x14ac:dyDescent="0.3">
      <c r="G22" s="13"/>
      <c r="H22" s="5">
        <v>13</v>
      </c>
      <c r="I22" s="5">
        <v>10</v>
      </c>
      <c r="J22" s="9">
        <v>5.0000000000000001E-3</v>
      </c>
      <c r="K22" s="14">
        <v>0.86</v>
      </c>
      <c r="L22" s="14">
        <v>0.88</v>
      </c>
      <c r="M22" s="14">
        <v>0.5</v>
      </c>
      <c r="N22" s="4">
        <f>I22/K22 * SQRT(3)</f>
        <v>20.140125669405549</v>
      </c>
      <c r="O22" s="18">
        <v>1200</v>
      </c>
      <c r="P22" s="18">
        <v>1200</v>
      </c>
      <c r="Q22" s="1" t="s">
        <v>40</v>
      </c>
      <c r="R22" s="9">
        <v>1.6E-2</v>
      </c>
      <c r="S22" s="21">
        <v>500</v>
      </c>
      <c r="T22" s="18">
        <v>900</v>
      </c>
      <c r="U22" s="1" t="s">
        <v>41</v>
      </c>
      <c r="V22" s="9">
        <v>1.4E-2</v>
      </c>
      <c r="W22" s="11">
        <v>3.3E-3</v>
      </c>
      <c r="X22" s="1">
        <v>0.17</v>
      </c>
      <c r="Y22" s="17">
        <f t="shared" si="0"/>
        <v>0.17279999999999998</v>
      </c>
      <c r="Z22" s="14">
        <f t="shared" si="1"/>
        <v>1.44</v>
      </c>
      <c r="AA22" s="17">
        <f>(S22/1000)*(T22/1000)^3/8</f>
        <v>4.5562500000000006E-2</v>
      </c>
      <c r="AB22" s="14">
        <f t="shared" si="3"/>
        <v>0.45</v>
      </c>
      <c r="AC22" s="23">
        <v>1.12E-2</v>
      </c>
    </row>
    <row r="23" spans="1:38" x14ac:dyDescent="0.3">
      <c r="H23" s="5"/>
      <c r="I23" s="5"/>
      <c r="J23" s="9"/>
      <c r="N23" s="4"/>
    </row>
    <row r="24" spans="1:38" x14ac:dyDescent="0.3">
      <c r="H24" s="5"/>
      <c r="I24" s="5"/>
      <c r="J24" s="9"/>
      <c r="N24" s="4"/>
    </row>
  </sheetData>
  <mergeCells count="10">
    <mergeCell ref="A1:B2"/>
    <mergeCell ref="C1:F1"/>
    <mergeCell ref="A3:A5"/>
    <mergeCell ref="A8:C8"/>
    <mergeCell ref="O8:P8"/>
    <mergeCell ref="S8:T8"/>
    <mergeCell ref="O18:P18"/>
    <mergeCell ref="O13:P13"/>
    <mergeCell ref="S18:T18"/>
    <mergeCell ref="S13:T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40480-2C39-43C2-8A9F-282B552F29B0}">
  <dimension ref="A1:C13"/>
  <sheetViews>
    <sheetView workbookViewId="0">
      <selection activeCell="G12" sqref="G12"/>
    </sheetView>
  </sheetViews>
  <sheetFormatPr defaultRowHeight="14.4" x14ac:dyDescent="0.3"/>
  <cols>
    <col min="1" max="1" width="14.88671875" customWidth="1"/>
    <col min="2" max="2" width="11.88671875" bestFit="1" customWidth="1"/>
    <col min="3" max="3" width="14.33203125" bestFit="1" customWidth="1"/>
  </cols>
  <sheetData>
    <row r="1" spans="1:3" x14ac:dyDescent="0.3">
      <c r="A1" t="s">
        <v>52</v>
      </c>
      <c r="B1" s="6" t="s">
        <v>36</v>
      </c>
      <c r="C1" s="7" t="s">
        <v>4</v>
      </c>
    </row>
    <row r="2" spans="1:3" x14ac:dyDescent="0.3">
      <c r="A2" t="s">
        <v>53</v>
      </c>
      <c r="B2" s="14">
        <v>1.39</v>
      </c>
      <c r="C2" s="5">
        <v>3</v>
      </c>
    </row>
    <row r="3" spans="1:3" x14ac:dyDescent="0.3">
      <c r="A3" t="s">
        <v>57</v>
      </c>
      <c r="B3" s="14">
        <v>1.06</v>
      </c>
      <c r="C3" s="5">
        <v>3</v>
      </c>
    </row>
    <row r="4" spans="1:3" x14ac:dyDescent="0.3">
      <c r="A4" t="s">
        <v>58</v>
      </c>
      <c r="B4" s="14">
        <v>0.79</v>
      </c>
      <c r="C4" s="5">
        <v>3</v>
      </c>
    </row>
    <row r="5" spans="1:3" x14ac:dyDescent="0.3">
      <c r="A5" t="s">
        <v>59</v>
      </c>
      <c r="B5" s="14">
        <v>0.49</v>
      </c>
      <c r="C5" s="5">
        <v>3</v>
      </c>
    </row>
    <row r="6" spans="1:3" x14ac:dyDescent="0.3">
      <c r="A6" t="s">
        <v>56</v>
      </c>
      <c r="B6" s="14">
        <v>2.33</v>
      </c>
      <c r="C6" s="5">
        <v>6</v>
      </c>
    </row>
    <row r="7" spans="1:3" x14ac:dyDescent="0.3">
      <c r="A7" t="s">
        <v>54</v>
      </c>
      <c r="B7" s="14">
        <v>2.06</v>
      </c>
      <c r="C7" s="5">
        <v>6</v>
      </c>
    </row>
    <row r="8" spans="1:3" x14ac:dyDescent="0.3">
      <c r="A8" t="s">
        <v>60</v>
      </c>
      <c r="B8" s="14">
        <v>1.1100000000000001</v>
      </c>
      <c r="C8" s="5">
        <v>6</v>
      </c>
    </row>
    <row r="9" spans="1:3" x14ac:dyDescent="0.3">
      <c r="A9" t="s">
        <v>61</v>
      </c>
      <c r="B9" s="14">
        <v>0.63</v>
      </c>
      <c r="C9" s="5">
        <v>6</v>
      </c>
    </row>
    <row r="10" spans="1:3" x14ac:dyDescent="0.3">
      <c r="A10" t="s">
        <v>62</v>
      </c>
      <c r="B10" s="14">
        <v>3.27</v>
      </c>
      <c r="C10" s="5">
        <v>10</v>
      </c>
    </row>
    <row r="11" spans="1:3" x14ac:dyDescent="0.3">
      <c r="A11" t="s">
        <v>55</v>
      </c>
      <c r="B11" s="14">
        <v>2.52</v>
      </c>
      <c r="C11" s="5">
        <v>10</v>
      </c>
    </row>
    <row r="12" spans="1:3" x14ac:dyDescent="0.3">
      <c r="A12" t="s">
        <v>63</v>
      </c>
      <c r="B12" s="14">
        <v>1.56</v>
      </c>
      <c r="C12" s="5">
        <v>10</v>
      </c>
    </row>
    <row r="13" spans="1:3" x14ac:dyDescent="0.3">
      <c r="A13" t="s">
        <v>64</v>
      </c>
      <c r="B13" s="14">
        <v>0.88</v>
      </c>
      <c r="C13" s="5">
        <v>10</v>
      </c>
    </row>
  </sheetData>
  <phoneticPr fontId="7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F9B4AE1D26EE4A9C46E6DB7B36EF69" ma:contentTypeVersion="17" ma:contentTypeDescription="Create a new document." ma:contentTypeScope="" ma:versionID="ceb2efbad2372b9ec9db81c12b19fb38">
  <xsd:schema xmlns:xsd="http://www.w3.org/2001/XMLSchema" xmlns:xs="http://www.w3.org/2001/XMLSchema" xmlns:p="http://schemas.microsoft.com/office/2006/metadata/properties" xmlns:ns1="http://schemas.microsoft.com/sharepoint/v3" xmlns:ns3="b40c2a0a-4a17-48ea-9592-7c886fe6f0cb" xmlns:ns4="332cf9bc-57c9-4f9d-b750-3843727f1a1d" targetNamespace="http://schemas.microsoft.com/office/2006/metadata/properties" ma:root="true" ma:fieldsID="07c009841fa05e3eeb67749d38757cce" ns1:_="" ns3:_="" ns4:_="">
    <xsd:import namespace="http://schemas.microsoft.com/sharepoint/v3"/>
    <xsd:import namespace="b40c2a0a-4a17-48ea-9592-7c886fe6f0cb"/>
    <xsd:import namespace="332cf9bc-57c9-4f9d-b750-3843727f1a1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  <xsd:element ref="ns1:_ip_UnifiedCompliancePolicyProperties" minOccurs="0"/>
                <xsd:element ref="ns1:_ip_UnifiedCompliancePolicyUIAction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0c2a0a-4a17-48ea-9592-7c886fe6f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2cf9bc-57c9-4f9d-b750-3843727f1a1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_activity xmlns="b40c2a0a-4a17-48ea-9592-7c886fe6f0c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1186E0B-22EF-4BE8-8307-885A38A8FB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b40c2a0a-4a17-48ea-9592-7c886fe6f0cb"/>
    <ds:schemaRef ds:uri="332cf9bc-57c9-4f9d-b750-3843727f1a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1692249-D157-48EA-A3DF-E4E37F94C627}">
  <ds:schemaRefs>
    <ds:schemaRef ds:uri="http://schemas.microsoft.com/office/2006/documentManagement/types"/>
    <ds:schemaRef ds:uri="http://purl.org/dc/terms/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332cf9bc-57c9-4f9d-b750-3843727f1a1d"/>
    <ds:schemaRef ds:uri="b40c2a0a-4a17-48ea-9592-7c886fe6f0cb"/>
    <ds:schemaRef ds:uri="http://www.w3.org/XML/1998/namespace"/>
    <ds:schemaRef ds:uri="http://schemas.microsoft.com/office/infopath/2007/PartnerControls"/>
    <ds:schemaRef ds:uri="http://schemas.microsoft.com/sharepoint/v3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72DB267-2F8B-4705-95CB-195967814A7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RC Frame Design</vt:lpstr>
      <vt:lpstr>T1 (s)</vt:lpstr>
    </vt:vector>
  </TitlesOfParts>
  <Company>University of Canterbury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Pledger</dc:creator>
  <cp:lastModifiedBy>Liam Pledger</cp:lastModifiedBy>
  <cp:lastPrinted>2023-07-09T21:18:08Z</cp:lastPrinted>
  <dcterms:created xsi:type="dcterms:W3CDTF">2023-03-16T23:53:31Z</dcterms:created>
  <dcterms:modified xsi:type="dcterms:W3CDTF">2025-06-12T06:15:07Z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0x010100A9F9B4AE1D26EE4A9C46E6DB7B36EF69</vt:lpwstr>
  </property>
</Properties>
</file>