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FA4F9B6E-A8C3-4D76-97D6-B38A7212B2F9}" xr6:coauthVersionLast="47" xr6:coauthVersionMax="47" xr10:uidLastSave="{00000000-0000-0000-0000-000000000000}"/>
  <bookViews>
    <workbookView xWindow="1665" yWindow="1005" windowWidth="22200" windowHeight="14310" activeTab="4" xr2:uid="{BBF63277-87D8-48DC-9C79-F51393ACF442}"/>
  </bookViews>
  <sheets>
    <sheet name="Main" sheetId="1" r:id="rId1"/>
    <sheet name="Model" sheetId="2" r:id="rId2"/>
    <sheet name="IP" sheetId="6" r:id="rId3"/>
    <sheet name="Literature" sheetId="4" r:id="rId4"/>
    <sheet name="Ivonescimab" sheetId="3" r:id="rId5"/>
    <sheet name="NSCLC" sheetId="7" r:id="rId6"/>
    <sheet name="Drugs"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0" i="3" l="1"/>
  <c r="D70" i="3"/>
  <c r="E70" i="3"/>
  <c r="F70" i="3"/>
  <c r="G70" i="3"/>
  <c r="H70" i="3"/>
  <c r="I70" i="3"/>
  <c r="J70" i="3"/>
  <c r="K70" i="3"/>
  <c r="L70" i="3"/>
  <c r="M70" i="3"/>
  <c r="N70" i="3"/>
  <c r="O70" i="3"/>
  <c r="P70" i="3"/>
  <c r="F16" i="3"/>
  <c r="C28" i="7"/>
  <c r="D26" i="7"/>
  <c r="E26" i="7" s="1"/>
  <c r="D25" i="7"/>
  <c r="E25" i="7" s="1"/>
  <c r="F25" i="7" s="1"/>
  <c r="G25" i="7" s="1"/>
  <c r="H25" i="7" s="1"/>
  <c r="I25" i="7" s="1"/>
  <c r="J25" i="7" s="1"/>
  <c r="K25" i="7" s="1"/>
  <c r="L25" i="7" s="1"/>
  <c r="M25" i="7" s="1"/>
  <c r="N25" i="7" s="1"/>
  <c r="O25" i="7" s="1"/>
  <c r="P25" i="7" s="1"/>
  <c r="D68" i="3"/>
  <c r="E68" i="3" s="1"/>
  <c r="L2" i="2"/>
  <c r="M2" i="2"/>
  <c r="N2" i="2"/>
  <c r="O2" i="2"/>
  <c r="P2" i="2"/>
  <c r="Q2" i="2"/>
  <c r="R2" i="2"/>
  <c r="S2" i="2" s="1"/>
  <c r="T2" i="2" s="1"/>
  <c r="K2" i="2"/>
  <c r="D67" i="3"/>
  <c r="E67" i="3" s="1"/>
  <c r="F67" i="3" s="1"/>
  <c r="G67" i="3" s="1"/>
  <c r="H67" i="3" s="1"/>
  <c r="I67" i="3" s="1"/>
  <c r="J67" i="3" s="1"/>
  <c r="K67" i="3" s="1"/>
  <c r="L67" i="3" s="1"/>
  <c r="M67" i="3" s="1"/>
  <c r="N67" i="3" s="1"/>
  <c r="O67" i="3" s="1"/>
  <c r="P67" i="3" s="1"/>
  <c r="K4" i="1"/>
  <c r="K7" i="1" s="1"/>
  <c r="K3" i="1"/>
  <c r="E71" i="3" l="1"/>
  <c r="D28" i="7"/>
  <c r="D29" i="7" s="1"/>
  <c r="F26" i="7"/>
  <c r="E28" i="7"/>
  <c r="E29" i="7" s="1"/>
  <c r="D71" i="3"/>
  <c r="F68" i="3"/>
  <c r="G26" i="7" l="1"/>
  <c r="F28" i="7"/>
  <c r="F29" i="7" s="1"/>
  <c r="F71" i="3"/>
  <c r="G68" i="3"/>
  <c r="H26" i="7" l="1"/>
  <c r="G28" i="7"/>
  <c r="G29" i="7" s="1"/>
  <c r="G71" i="3"/>
  <c r="H68" i="3"/>
  <c r="I26" i="7" l="1"/>
  <c r="H28" i="7"/>
  <c r="H29" i="7" s="1"/>
  <c r="H71" i="3"/>
  <c r="I68" i="3"/>
  <c r="J26" i="7" l="1"/>
  <c r="I28" i="7"/>
  <c r="I29" i="7" s="1"/>
  <c r="I71" i="3"/>
  <c r="J68" i="3"/>
  <c r="K26" i="7" l="1"/>
  <c r="J28" i="7"/>
  <c r="J29" i="7" s="1"/>
  <c r="J71" i="3"/>
  <c r="K68" i="3"/>
  <c r="K28" i="7" l="1"/>
  <c r="K29" i="7" s="1"/>
  <c r="L26" i="7"/>
  <c r="K71" i="3"/>
  <c r="L68" i="3"/>
  <c r="L28" i="7" l="1"/>
  <c r="L29" i="7" s="1"/>
  <c r="M26" i="7"/>
  <c r="L71" i="3"/>
  <c r="M68" i="3"/>
  <c r="M28" i="7" l="1"/>
  <c r="M29" i="7" s="1"/>
  <c r="N26" i="7"/>
  <c r="M71" i="3"/>
  <c r="N68" i="3"/>
  <c r="N28" i="7" l="1"/>
  <c r="N29" i="7" s="1"/>
  <c r="O26" i="7"/>
  <c r="N71" i="3"/>
  <c r="O68" i="3"/>
  <c r="P26" i="7" l="1"/>
  <c r="P28" i="7" s="1"/>
  <c r="P29" i="7" s="1"/>
  <c r="O28" i="7"/>
  <c r="O29" i="7" s="1"/>
  <c r="O71" i="3"/>
  <c r="P68" i="3"/>
  <c r="P71" i="3" l="1"/>
  <c r="D74" i="3" s="1"/>
  <c r="F74" i="3" l="1"/>
  <c r="G74" i="3" s="1"/>
  <c r="H74" i="3" s="1"/>
  <c r="D78" i="3"/>
  <c r="E78" i="3" s="1"/>
  <c r="E79" i="3" s="1"/>
  <c r="E80" i="3" s="1"/>
  <c r="D75" i="3"/>
  <c r="D76" i="3" s="1"/>
  <c r="E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tc={3F18F28E-0E0F-4FAA-9681-D6E3922A5740}</author>
  </authors>
  <commentList>
    <comment ref="C69" authorId="0" shapeId="0" xr:uid="{3F18F28E-0E0F-4FAA-9681-D6E3922A5740}">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tc={B9AD64A1-4C53-4EC3-8C82-8A6A553ABDC4}</author>
  </authors>
  <commentList>
    <comment ref="C27" authorId="0" shapeId="0" xr:uid="{B9AD64A1-4C53-4EC3-8C82-8A6A553ABDC4}">
      <text>
        <t>[Threaded comment]
Your version of Excel allows you to read this threaded comment; however, any edits to it will get removed if the file is opened in a newer version of Excel. Learn more: https://go.microsoft.com/fwlink/?linkid=870924
Comment:
    Based on HHS 500k/VSLY and 2month PFS added = 85k per patient; checks out with similar drug pricing in NSCLC</t>
      </text>
    </comment>
  </commentList>
</comments>
</file>

<file path=xl/sharedStrings.xml><?xml version="1.0" encoding="utf-8"?>
<sst xmlns="http://schemas.openxmlformats.org/spreadsheetml/2006/main" count="385" uniqueCount="299">
  <si>
    <t>Main</t>
  </si>
  <si>
    <t>Name</t>
  </si>
  <si>
    <t>Indication</t>
  </si>
  <si>
    <t>MOA</t>
  </si>
  <si>
    <t>Economics</t>
  </si>
  <si>
    <t>IP</t>
  </si>
  <si>
    <t>Price</t>
  </si>
  <si>
    <t>Shares</t>
  </si>
  <si>
    <t>MC</t>
  </si>
  <si>
    <t>Cash</t>
  </si>
  <si>
    <t>Debt</t>
  </si>
  <si>
    <t>EV</t>
  </si>
  <si>
    <t>Phase</t>
  </si>
  <si>
    <t>Q225</t>
  </si>
  <si>
    <t>SMT112 (Ivonescimab)</t>
  </si>
  <si>
    <t>III</t>
  </si>
  <si>
    <t>NSCLC</t>
  </si>
  <si>
    <t>Phase III HARMONi full data Sep 7</t>
  </si>
  <si>
    <t>Brand</t>
  </si>
  <si>
    <t>Generic</t>
  </si>
  <si>
    <t>Clinical Trials</t>
  </si>
  <si>
    <t>SMT112, AK112</t>
  </si>
  <si>
    <t>Akeso licensing in China and Australia; Summit in NA, SA, EMEA, Africa, JP</t>
  </si>
  <si>
    <t>US Patient Pool</t>
  </si>
  <si>
    <t>https://www.cdc.gov/united-states-cancer-statistics/publications/lung-cancer-stat-bite.html</t>
  </si>
  <si>
    <t>Revenue</t>
  </si>
  <si>
    <t>Treated</t>
  </si>
  <si>
    <t>https://pubmed.ncbi.nlm.nih.gov/34854733/</t>
  </si>
  <si>
    <t>Discount</t>
  </si>
  <si>
    <t>NPV</t>
  </si>
  <si>
    <t>Q124</t>
  </si>
  <si>
    <t>Q224</t>
  </si>
  <si>
    <t>Q324</t>
  </si>
  <si>
    <t>Q424</t>
  </si>
  <si>
    <t>Q125</t>
  </si>
  <si>
    <t>CEO: Robert Duggan</t>
  </si>
  <si>
    <t>investors@smmttx.com</t>
  </si>
  <si>
    <t>Read</t>
  </si>
  <si>
    <t>Relevance</t>
  </si>
  <si>
    <t>Topic</t>
  </si>
  <si>
    <t>Title</t>
  </si>
  <si>
    <t>search terms="ivonescimab"</t>
  </si>
  <si>
    <t>search terms="SMT112"</t>
  </si>
  <si>
    <t>search terms="AK112"</t>
  </si>
  <si>
    <t>Share</t>
  </si>
  <si>
    <t>6: Wang C, Huang H, Song Z, Li Z, Huang J, Cao L, Wu Z, Pan J, Chen X, Shen X. A novel bispecific antibody CVL006 superior to AK112 for dual targeting of PD-L1 10.1093/abt/tbaf012. PMID: 40583905; PMCID: PMC12202206.</t>
  </si>
  <si>
    <t>4: Wang F, Wei X, Zheng Y, Wang J, Ying J, Chen X, Luo S, Luo H, Yu X, Chen B, Ma L, Xu R. Safety, Pharmacokinetics, and Pharmacodynamics Evaluation of Ivonescimab, a Novel Bispecific Antibody Targeting PD-1 and VEGF, in Chinese Patients With Advanced Solid Tumors. Cancer Med. 2025 Mar;14(6):e70653. doi: 10.1002/cam4.70653. PMID: 40114411; PMCID: PMC11925807.</t>
  </si>
  <si>
    <t>1: Zhao Y, Chen G, Chen J, Zhuang L, Du Y, Yu Q, Zhuang W, Zhao Y, Zhou M, Zhang W, Zhang Y, Wan Y, Li W, Song W, Wang ZM, Li B, Xia M, Yang Y, Fang W, Huang Y, Zhang L. AK112, a novel PD-1/VEGF bispecific antibody, in combination with chemotherapy in patients with advanced non-small cell lung cancer (NSCLC): an open-label, multicenter, phase II trial. EClinicalMedicine. 2023 Aug 3;62:102106. doi: 10.1016/j.eclinm.2023.102106. PMID: 37593227; PMCID: PMC10430160.</t>
  </si>
  <si>
    <t>1: Frentzas S, Austria Mislang AR, Lemech C, Nagrial A, Underhill C, Wang W, Wang ZM, Li B, Xia Y, Coward JIG. Phase 1a dose escalation study of ivonescimab (AK112/SMT112), an anti-PD-1/VEGF-A bispecific antibody, in patients with advanced solid tumors. J Immunother Cancer. 2024 Apr 19;12(4):e008037. doi: 10.1136/jitc-2023-008037. PMID: 38642937; PMCID: PMC11033648.</t>
  </si>
  <si>
    <t>25: Zhang W, Xiong J, Li Y, Nie J, Zhao W, Guo Z, Liu X, Zhang Q, Chen X, Ye L, Chen Z, Wang H, Xu K, Zhao L, Liu Y, Huang L, Li Y, He Y. Efficacy and safety of distinct regimens for individuals with advanced EGFR-mutated non-small-cell lung cancer who progressed on EGFR tyrosine-kinase inhibitors: a systematic review and network meta-analysis. Ther Adv Med Oncol. 2025 May 19;17:17588359251338046. doi: 10.1177/17588359251338046. PMID: 40396122; PMCID: PMC12089717.</t>
  </si>
  <si>
    <t>24: Khan SR, Breadner D. Unveiling the Synergistic Potential: Bispecific Antibodies in Conjunction with Chemotherapy for Advanced Non-Small-Cell Lung Cancer Treatment. Curr Oncol. 2025 Mar 31;32(4):206. doi: 10.3390/curroncol32040206. PMID: 40277763; PMCID: PMC12025875.</t>
  </si>
  <si>
    <t>23: Carlisle JW, Wolner Z, Pannu S, Mitchell C, Hsu M, Aijaz A, Johnson M, Naqash AR. Bispecific Antibodies in Non-Small Cell Lung Cancer: From Targeted Innovation to Real-World Integration. Am Soc Clin Oncol Educ Book. 2025 Jun;45(3):e472792. doi: 10.1200/EDBK-25-472792. Epub 2025 May 21. PMID: 40397846</t>
  </si>
  <si>
    <t>22: Shan KS, Musleh Ud Din S, Dalal S, Gonzalez T, Dalal M, Ferraro P, Hussein A, Vulfovich M. Bispecific Antibodies in Solid Tumors: Advances and Challenges. Int J Mol Sci. 2025 Jun 18;26(12):5838. doi: 10.3390/ijms26125838. PMID: 40565299; PMCID: PMC12192982.</t>
  </si>
  <si>
    <t>21: Girard N. EGFR-mutated NSCLC: A roadmap to treatment sequences. Med. 2024 Sep 13;5(9):1044-1047. doi: 10.1016/j.medj.2024.07.010. PMID: 39276767.</t>
  </si>
  <si>
    <t>20: Cordeiro de Lima VC, Freitas HC. Finding the right HARMONi-A. Transl Lung Cancer Res. 2024 Dec 31;13(12):3835-3837. doi: 10.21037/tlcr-24-864. Epub 2024 Dec 27. PMID: 39830738; PMCID: PMC11736612.</t>
  </si>
  <si>
    <t>19: Herbst RS, Chen L. The evolving immuno-angiogenic paradigm in NSCLC: lessons from ivonescimab. Nat Rev Clin Oncol. 2025 Jul;22(7):461-462. doi: 10.1038/s41571-025-01024-y. PMID: 40329050.</t>
  </si>
  <si>
    <t>18: Long R, Kuang W, Zhou Q. Ivonescimab plus chemotherapy in advanced or metastatic non‑squamous non‑small cell lung cancer with EGFR variant in China: a cost-effectiveness analysis. Transl Lung Cancer Res. 2025 May 30;14(5):1622-1634. doi: 10.21037/tlcr-2024-1053. Epub 2025 May 22. PMID: 40535084; PMCID: PMC12170261.</t>
  </si>
  <si>
    <t>17: Zhong T, Zhang L, Huang Z, Pang X, Jin C, Liu W, Du J, Yin W, Chen N, Min J, Xia M, Li B. Design of a fragment crystallizable-engineered tetravalent bispecific antibody targeting programmed cell death-1 and vascular endothelial growth factor with cooperative biological effects. iScience. 2024 Dec 31;28(3):111722. doi: 10.1016/j.isci.2024.111722. PMID: 40034861; PMCID: PMC11872405.</t>
  </si>
  <si>
    <t>16: Zhao S, Zhao H, Yang W, Zhang L. The next generation of immunotherapies for lung cancers. Nat Rev Clin Oncol. 2025 Aug;22(8):592-616. doi: 10.1038/s41571-025-01035-9. Epub 2025 Jun 17. PMID: 40528044.</t>
  </si>
  <si>
    <t>15: Cheng WC, Wang G, Mei Q. Ivonescimab Plus Chemotherapy in Patients With EGFR Variant Non-Small Cell Lung Cancer. JAMA. 2025 Jan 14;333(2):172. doi: 10.1001/jama.2024.23088. PMID: 39661367.</t>
  </si>
  <si>
    <t>14: Sankar K, Reckamp KL. Ivonescimab in advanced NSCLC: is progression-free survival enough, or are overall survival data also needed? Lancet. 2025 Mar 8;405(10481):757-759. doi: 10.1016/S0140-6736(25)00369-1. PMID: 40057331.</t>
  </si>
  <si>
    <t>13: Al Matairi A, Hammadeh BM, Aldalati AY, Qtaishat FA, Nashwan AJ, Alzibdeh A. Efficacy and Safety of Ivonescimab in the Treatment of Advanced Non-small Cell Lung Cancer (NSCLC): A Systematic Review. Cureus. 2025 Jan 13;17(1):e77381. doi: 10.7759/cureus.77381. PMID: 39944427; PMCID: PMC11818946.</t>
  </si>
  <si>
    <t>12: Crescioli S, Kaplon H, Chenoweth A, Wang L, Visweswaraiah J, Reichert JM. Antibodies to watch in 2024. MAbs. 2024 Jan-Dec;16(1):2297450. doi: 10.1080/19420862.2023.2297450. Epub 2024 Jan 5. PMID: 38178784; PMCID: PMC10773713.</t>
  </si>
  <si>
    <t>11: Fang W, Li W, Zhang L. Ivonescimab Plus Chemotherapy in Patients With EGFR Variant Non-Small Cell Lung Cancer-Reply. JAMA. 2025 Jan 14;333(2):173-174. doi: 10.1001/jama.2024.23094. PMID: 39661384.</t>
  </si>
  <si>
    <t>10: Liu Z, Shan D, Han X. Ivonescimab Plus Chemotherapy in Patients With EGFR Variant Non-Small Cell Lung Cancer. JAMA. 2025 Jan 14;333(2):172-173. doi: 10.1001/jama.2024.23091. PMID: 39661345.</t>
  </si>
  <si>
    <t>9: Crescioli S, Kaplon H, Wang L, Visweswaraiah J, Kapoor V, Reichert JM. Antibodies to watch in 2025. MAbs. 2025 Dec;17(1):2443538. doi: 10.1080/19420862.2024.2443538. Epub 2024 Dec 22. PMID: 39711140.</t>
  </si>
  <si>
    <t>8: Chen Z, Wu L, Wang Q, Yu Y, Liu X, Ma R, Li T, Li Y, Song X, Li L, Zhao W, Wang Q, Xu X, Lu S. Brief Report: Ivonescimab Combined With Etoposide Plus Carboplatin as First-Line Treatment for Extensive-Stage SCLC: Results of a Phase 1b Clinical Trial. J Thorac Oncol. 2025 Feb;20(2):233-239. doi: 10.1016/j.jtho.2024.10.013. Epub 2024 Oct 28. PMID: 39490738.</t>
  </si>
  <si>
    <t>6: Zhang Y, Liu X, Ren S. Ivonescimab in non-small cell lung cancer: harmonizing immunotherapy and anti-angiogenesis. Expert Opin Biol Ther. 2025 May;25(5):1-7. doi: 10.1080/14712598.2025.2487512. Epub 2025 Apr 2. PMID: 40162997.</t>
  </si>
  <si>
    <t>5: Wang L, Luo Y, Ren S, Zhang Z, Xiong A, Su C, Zhou J, Yu X, Hu Y, Zhang X, Dong X, Meng S, Wu F, Hou X, Dai Y, Song W, Li B, Wang ZM, Xia Y, Zhou C. A Phase 1b Study of Ivonescimab, a Programmed Cell Death Protein-1 and Vascular Endothelial Growth Factor Bispecific Antibody, as First- or Second-Line Therapy for Advanced or Metastatic Immunotherapy-Naive NSCLC. J Thorac Oncol. 2024 Mar;19(3):465-475. doi: 10.1016/j.jtho.2023.10.014. Epub 2023 Oct 23. PMID: 37879536</t>
  </si>
  <si>
    <t>3: Xiong A, Wang L, Chen J, Wu L, Liu B, Yao J, Zhong H, Li J, Cheng Y, Sun Y, Ge H, Yao J, Shi Q, Zhou M, Chen B, Han Z, Wang J, Bu Q, Zhao Y, Chen J, Nie L, Li G, Li X, Yu X, Ji Y, Sun D, Ai X, Chu Q, Lin Y, Hao J, Huang D, Zhou C, Shan J, Yang H, Liu X, Wang J, Shang Y, Mei X, Yang J, Lu D, Hu M, Wang ZM, Li B, Xia M, Zhou C. Ivonescimab versus pembrolizumab for PD-L1-positive non-small cell lung cancer (HARMONi-2): a randomised, double-blind, phase 3 study in China. Lancet. 2025 Mar 8;405(10481):839-849. doi: 10.1016/S0140-6736(24)02722-3. PMID: 40057343</t>
  </si>
  <si>
    <t>2: Dhillon S. Ivonescimab: First Approval. Drugs. 2024 Sep;84(9):1135-1142. doi: 10.1007/s40265-024-02073-w. Epub 2024 Jul 29. PMID: 39073550.</t>
  </si>
  <si>
    <t>1: HARMONi-A Study Investigators; Fang W, Zhao Y, Luo Y, Yang R, Huang Y, He Z, Zhao H, Li M, Li K, Song Q, Du X, Sun Y, Li W, Xu F, Wang Z, Yang K, Fan Y, Liu B, Zhao H, Hu Y, Jia L, Xu S, Yi T, Lv D, Lan H, Li M, Liang W, Wang Y, Yang H, Jia Y, Chen Y, Lu J, Feng J, Liu C, Zhou M, Zhou J, Liu X, Zhou N, He M, Dong X, Chen H, Chen Y, Su H, Li X, Zhang Z, Yang L, Cheng Y, Chen L, Hou X, Zhang Y, Guo J, Wang Z, Lu H, Wu D, Feng W, Li W, Huang J, Wang Y, Song X, Peng J, Liu L, Guo Y, Li W, Lu D, Hu M, Wang ZM, Li B, Xia M, Zhang L. Ivonescimab Plus Chemotherapy in Non-Small Cell Lung Cancer With EGFR Variant: A Randomized Clinical Trial. JAMA. 2024 Aug 20;332(7):561-570. doi: 10.1001/jama.2024.10613. PMID: 38820549; PMCID: PMC11337070.</t>
  </si>
  <si>
    <t>ivonescimab</t>
  </si>
  <si>
    <t>Phase I/II "" in NSCLC n=59 NCT:NCT04597541</t>
  </si>
  <si>
    <t>PD-1/VEGF bispecific antibody</t>
  </si>
  <si>
    <t>ivonescimab+chemo vs. placebo+chemo</t>
  </si>
  <si>
    <t>p&lt;0.001</t>
  </si>
  <si>
    <t>ORR</t>
  </si>
  <si>
    <t>p=0.006</t>
  </si>
  <si>
    <t>DOR</t>
  </si>
  <si>
    <t>TEAE</t>
  </si>
  <si>
    <t>HR</t>
  </si>
  <si>
    <t>MARIPOSA-2</t>
  </si>
  <si>
    <t>NSCLC w/ EGFR-mut advanced or metastatic who failed to EGFR-TKI treatment</t>
  </si>
  <si>
    <t>Regulatory</t>
  </si>
  <si>
    <t>Approved in China; not yet in US or Europe</t>
  </si>
  <si>
    <t>100% non-China</t>
  </si>
  <si>
    <t>Ivonescimab Approved in China</t>
  </si>
  <si>
    <t>ivonescimab vs. pembrolizumab (keytruda)</t>
  </si>
  <si>
    <t>1L metastatic squamous NSCLC</t>
  </si>
  <si>
    <t>Phase III "HARMONi-3" in NSCLC n= NCT:NCT05899608</t>
  </si>
  <si>
    <t>Phase III "HARMONi-7" in NSCLC n= NCT:NCT06767514</t>
  </si>
  <si>
    <t>Preclinical</t>
  </si>
  <si>
    <t>Akeso</t>
  </si>
  <si>
    <t>Competitors</t>
  </si>
  <si>
    <t>TLDR</t>
  </si>
  <si>
    <t>NCT02151981</t>
  </si>
  <si>
    <t>FLAURA</t>
  </si>
  <si>
    <t>AURA3</t>
  </si>
  <si>
    <t>NCT02296125</t>
  </si>
  <si>
    <t>PFS</t>
  </si>
  <si>
    <t>Ivonescimab</t>
  </si>
  <si>
    <t>Pembrolizumab</t>
  </si>
  <si>
    <t>HR (stratified)</t>
  </si>
  <si>
    <t>can you trust china data?</t>
  </si>
  <si>
    <t>If pembrolizumab performed as usual ~8.8mo PFS it still had 2.3mo PFS improvement</t>
  </si>
  <si>
    <t>DCR</t>
  </si>
  <si>
    <t>Median DOR</t>
  </si>
  <si>
    <t>NR</t>
  </si>
  <si>
    <t>OS</t>
  </si>
  <si>
    <t>Not Mature</t>
  </si>
  <si>
    <t>&lt;-- reported Sep 7th</t>
  </si>
  <si>
    <t>Phase III "HARMONi-2" in NSCLC n=398 NCT:NCT05499390</t>
  </si>
  <si>
    <t>recruiting</t>
  </si>
  <si>
    <t>1L metastatic NSCLC</t>
  </si>
  <si>
    <t>metastatic NSCLC high PD-L1 expression</t>
  </si>
  <si>
    <t>finished</t>
  </si>
  <si>
    <t>Phase III "HARMONi" in NSCLC n=420 NCT:NCT06396065</t>
  </si>
  <si>
    <t>USA</t>
  </si>
  <si>
    <t>ivonsescimab vs. pembrolizumab</t>
  </si>
  <si>
    <t>Keytruda expiry 2028; If ivonescimab isnt sig better than keytruda like the china data then profitability erodes and it becomes 2L if patient doesn’t respond to keytruda resulting in 50% or more decrease in drug value. Keytruda previous PFS data 8mo vs placebo 5mo in NSCLC, ivonescimab is similar but China data showed ivonsertib 11mo PFS vs keytruda 6mo, if keytuda was 8mo like previous data still a sig PFS for ivonescimab but is the china data reliable? If the china data repeats then the stock can probably more than double. MOA for ivonescimab is plausible for beating Keytruda. PK data I havent analyzed yet and need to continue to analyze clinical trial results. Also, is Ivonescimab if it beats Keytruda positioned to be a massive cancer drug with further trials in other cancers, if so this company could be acquired at a large premium. The key here is the further data to see if it will be a 1L or 2L therapy</t>
  </si>
  <si>
    <t>ivonescimab+chemo vs. pembrolizumab+chemo</t>
  </si>
  <si>
    <t>ivonescimab+pemetrexed+carboplatin vs. placebo+pemetrexed+carboplatin</t>
  </si>
  <si>
    <t>https://cattendee.abstractsonline.com/meeting/21151/presentation/3905</t>
  </si>
  <si>
    <t>Sep 7th Data</t>
  </si>
  <si>
    <t>metastatic NSCLC progressed after EGFR TKI (like Tagrisso)</t>
  </si>
  <si>
    <t>Phase III "HARMONi-A" in NSCLC n=322 NCT:NCT05184712</t>
  </si>
  <si>
    <t>Phase I/II PK/PD</t>
  </si>
  <si>
    <t>China</t>
  </si>
  <si>
    <t>Phase III "HARMONi-6" in NSCLC n= NCT:</t>
  </si>
  <si>
    <t>ivonescimab+chemo vs. tislelizumab+chemo</t>
  </si>
  <si>
    <t>Keytruda (pembrolizumab) PD-1 inhibitor; BNT327 PD-L1/VEGF; Tagrisso TKI, Rybrevant (amivantamab), TEVIMBRA (tislelizumab) PD-1i</t>
  </si>
  <si>
    <t>full data later this year</t>
  </si>
  <si>
    <t>Phase III HARMONi-6 full data later in year</t>
  </si>
  <si>
    <t>S.S. in PFS</t>
  </si>
  <si>
    <t>Placebo</t>
  </si>
  <si>
    <t>chinese data</t>
  </si>
  <si>
    <t>(mo)</t>
  </si>
  <si>
    <t>search terms="PD-1/VEGF"</t>
  </si>
  <si>
    <t>Phase Ib</t>
  </si>
  <si>
    <t>Phase III</t>
  </si>
  <si>
    <t>Phase II OLE</t>
  </si>
  <si>
    <t>Preclinical?</t>
  </si>
  <si>
    <t>NDA Late 2025-Early 2026 potentially</t>
  </si>
  <si>
    <t>Patent</t>
  </si>
  <si>
    <t>Notes</t>
  </si>
  <si>
    <t xml:space="preserve"> </t>
  </si>
  <si>
    <t>Keytruda</t>
  </si>
  <si>
    <t>pembrolizumab</t>
  </si>
  <si>
    <t>Tagrisso</t>
  </si>
  <si>
    <t>Rybrevant</t>
  </si>
  <si>
    <t>amivantamab</t>
  </si>
  <si>
    <t>BNT327</t>
  </si>
  <si>
    <t>EFRG-mut T790M NSCLC</t>
  </si>
  <si>
    <t>PD-1</t>
  </si>
  <si>
    <t>TKI</t>
  </si>
  <si>
    <t>Literature</t>
  </si>
  <si>
    <t>US-20250228938-A1</t>
  </si>
  <si>
    <t>THE COMBINATION OF MACROPHAGE-DIRECTED IMMUNOTHERAPY AND TARGETED AGENTS FOR TREATMENT OF CANCER</t>
  </si>
  <si>
    <t>US-20250228966-A1</t>
  </si>
  <si>
    <t>LIPID NANOPARTICLE FORMULATIONS AND COMPOSITIONS</t>
  </si>
  <si>
    <t>US-20250179173-A1</t>
  </si>
  <si>
    <t>COMBINATION THERAPY OF LILRB ANTAGONIST AND PD-1/PD-L1 AXIS INHIBITOR</t>
  </si>
  <si>
    <t>US-20250180543-A1</t>
  </si>
  <si>
    <t>COMPOSITIONS AND METHODS OF A HIGH-THROUGHPUT SCREEN TO IDENTIFY COMPOUNDS THAT ALTER MACROPHAGE-MEDIATED CYTOTOXICITY OF TARGET CELLS</t>
  </si>
  <si>
    <t>US-12311033-B2</t>
  </si>
  <si>
    <t>Lipid nanoparticle formulations and compositions</t>
  </si>
  <si>
    <t>US-20250145701-A1</t>
  </si>
  <si>
    <t>BISPECIFIC ANTIBODY AND APPLICATION THEREOF</t>
  </si>
  <si>
    <t>US-20250144234-A1</t>
  </si>
  <si>
    <t>RNA for In vivo Transfection with Increased Expression</t>
  </si>
  <si>
    <t>US-20250127728-A1</t>
  </si>
  <si>
    <t>Constrained Ionizable Cationic Lipids and Lipid Nanoparticles</t>
  </si>
  <si>
    <t>US-20250073264-A1</t>
  </si>
  <si>
    <t>CHIMERIC ANTIGEN RECEPTOR COMPRISING AN ANTI-HER2 ANTIBODY OR ANTIGEN-BINDING FRAGMENT THEREOF AND NATURAL KILLER CELLS COMPRISING THE SAME</t>
  </si>
  <si>
    <t>US-12195527-B2</t>
  </si>
  <si>
    <t>Anti-PD-1/VEGFA bifunctional antibody, pharmaceutical composition thereof</t>
  </si>
  <si>
    <t>US-12194040-B2</t>
  </si>
  <si>
    <t>FAK inhibitor and drug combination thereof</t>
  </si>
  <si>
    <t>US-12194094-B2</t>
  </si>
  <si>
    <t>Fusion constructs and methods of using thereof</t>
  </si>
  <si>
    <t>US-20250009890-A1</t>
  </si>
  <si>
    <t>TRANS-CYCLOOCTENE-MODIFIED BISPECIFIC ANTIBODIES</t>
  </si>
  <si>
    <t>US-20240398982-A1</t>
  </si>
  <si>
    <t>US-20240366663-A1</t>
  </si>
  <si>
    <t>CHIMERIC ANTIGEN RECEPTOR COMPRISING AN ANTI-CD19 ANTIBODY OR ANTIGEN-BINDING FRAGMENT THEREOF AND NATURAL KILLER CELLS COMPRISING THE SAME</t>
  </si>
  <si>
    <t>US-20240366664-A1</t>
  </si>
  <si>
    <t>TREATMENT OF CANCER WITH NK CELLS AND AN EGFR TARGETED ANTIBODY</t>
  </si>
  <si>
    <t>US-20240344138-A1</t>
  </si>
  <si>
    <t>TARGETED THERAPIES IN CANCER</t>
  </si>
  <si>
    <t>US-20240216505-A1</t>
  </si>
  <si>
    <t>INDUCIBLE CYTOKINE PRODRUG AND PD-1/PD-L1 COMBINATION THERAPY</t>
  </si>
  <si>
    <t>US-20240197778-A1</t>
  </si>
  <si>
    <t>TREATMENT OF CANCER WITH NK CELLS AND A HER2 TARGETED ANTIBODY</t>
  </si>
  <si>
    <t>US-20240180962-A1</t>
  </si>
  <si>
    <t>TREATMENT OF CANCER WITH NK CELLS AND A CD20 TARGETED ANTIBODY</t>
  </si>
  <si>
    <t>US-20240115704-A1</t>
  </si>
  <si>
    <t>TREATMENT OF CANCER WITH NK CELLS AND A CD38-TARGETED ANTIBODY</t>
  </si>
  <si>
    <t>US-20240060046-A1</t>
  </si>
  <si>
    <t>EXPANDED AND STIMULATED NATURAL KILLER CELLS</t>
  </si>
  <si>
    <t>US-20240043531-A1</t>
  </si>
  <si>
    <t>ANTI-CD47 MONOCLONAL ANTIBODY AND USE THEREOF</t>
  </si>
  <si>
    <t>US-11866476-B2</t>
  </si>
  <si>
    <t>Masked IL-2-Fc fusion polypeptides</t>
  </si>
  <si>
    <t>US-20240000840-A1</t>
  </si>
  <si>
    <t>US-20230404907-A1</t>
  </si>
  <si>
    <t>Monolithic Implantable Device for Sustained Release of an Antibody</t>
  </si>
  <si>
    <t>US-11827685-B2</t>
  </si>
  <si>
    <t>Masked cytokine polypeptides</t>
  </si>
  <si>
    <t>US-11827686-B2</t>
  </si>
  <si>
    <t>US-11718655-B2</t>
  </si>
  <si>
    <t>Masked interleukin-12 polypeptides</t>
  </si>
  <si>
    <t>US-20230235006-A1</t>
  </si>
  <si>
    <t>Masked Cytokine Polypeptides</t>
  </si>
  <si>
    <t>US-20230104358-A1</t>
  </si>
  <si>
    <t>Refillable Implantable Device for Delivering a Drug Compound</t>
  </si>
  <si>
    <t>US-20230030037-A1</t>
  </si>
  <si>
    <t>MASKED CYTOKINE POLYPEPTIDES</t>
  </si>
  <si>
    <t>US-20230028959-A1</t>
  </si>
  <si>
    <t>US-20220340662-A1</t>
  </si>
  <si>
    <t>COMBINATION OF MASKED CTLA4 AND PD1/PDL1 ANTIBODIES FOR TREATING CANCER</t>
  </si>
  <si>
    <t>US-20220306716-A1</t>
  </si>
  <si>
    <t>US-20220306743-A1</t>
  </si>
  <si>
    <t>COMBINATION OF CTLA4 AND PD1/PDL1 ANTIBODIES FOR TREATING CANCER</t>
  </si>
  <si>
    <t>US-20220220187-A1</t>
  </si>
  <si>
    <t>CHIMERIC RECEPTOR THERAPY</t>
  </si>
  <si>
    <t>US-20220125788-A1</t>
  </si>
  <si>
    <t>US-20220023420-A1</t>
  </si>
  <si>
    <t>FUSION CONSTRUCTS AND METHODS OF USING THEREOF</t>
  </si>
  <si>
    <t>US-20220002370-A1</t>
  </si>
  <si>
    <t>US-11053294-B2</t>
  </si>
  <si>
    <t>US-20210137890-A1</t>
  </si>
  <si>
    <t>DEUTERATED IMIDAZOLIDINEDIONE COMPOUNDS AND THEIR USES</t>
  </si>
  <si>
    <t>US-20210002343-A1</t>
  </si>
  <si>
    <t>US-20200261418-A1</t>
  </si>
  <si>
    <t>HDAC INHIBITOR IN COMBINATION WITH IMMUNE CHECKPOINT MODULATOR FOR CANCER THERAPY</t>
  </si>
  <si>
    <t>US-20190298696-A1</t>
  </si>
  <si>
    <t>Date</t>
  </si>
  <si>
    <t>search terms="SMT112" OR "AK112"</t>
  </si>
  <si>
    <t>US-20250230173-A1</t>
  </si>
  <si>
    <t>SALT FORMS OF AN AXL INHIBITOR</t>
  </si>
  <si>
    <t>US-20250186396-A1</t>
  </si>
  <si>
    <t>COMPOSITIONS AND METHODS FOR THE TREATMENT OF GLIOBLASTOMA WITH A DUAL TARGETING ANTI-TUMOR COMPOSITION</t>
  </si>
  <si>
    <t>US-12281147-B2</t>
  </si>
  <si>
    <t>Interleukin 21 variants</t>
  </si>
  <si>
    <t>US-20250082771-A1</t>
  </si>
  <si>
    <t>DOSAGE REGIMEN OF AN ANTI-CDH6 ANTIBODY-DRUG CONJUGATE</t>
  </si>
  <si>
    <t>US-20250059247-A1</t>
  </si>
  <si>
    <t>INTERLEUKIN 21 VARIANTS</t>
  </si>
  <si>
    <t>US-20250051474-A1</t>
  </si>
  <si>
    <t>ANTI-CD97 ANTIBODIES AND ANTIBODY-DRUG CONJUGATES</t>
  </si>
  <si>
    <t>US-20250009850-A1</t>
  </si>
  <si>
    <t>PHARMACEUTICAL COMPOSITION COMPRISING HUMAN HYALURONIDASE PH20 AND DRUG</t>
  </si>
  <si>
    <t>US-20250011318-A1</t>
  </si>
  <si>
    <t>CBL-B INHIBITORS AND METHODS OF USE THEREOF</t>
  </si>
  <si>
    <t>US-20240425497-A1</t>
  </si>
  <si>
    <t>Cbl-b Inhibitors and Methods of Use Thereof</t>
  </si>
  <si>
    <t>US-20240425607-A1</t>
  </si>
  <si>
    <t>IL-18BP ANTAGONIST ANTIBODIES AND THEIR USE IN MONOTHERAPY AND COMBINATION THERAPY IN THE TREATMENT OF CANCER</t>
  </si>
  <si>
    <t>US-20240309062-A1</t>
  </si>
  <si>
    <t>INTERFERON ALPHA-2 VARIANTS</t>
  </si>
  <si>
    <t>US-20240287091-A1</t>
  </si>
  <si>
    <t>TRICYCLIC QUINOLONE BCL6 BIFUNCTIONAL DEGRADERS</t>
  </si>
  <si>
    <t>US-20240238423-A9</t>
  </si>
  <si>
    <t>TETRAHYDROISOQUINOLINE HETEROBIFUNCTIONAL BCL-XL DEGRADERS</t>
  </si>
  <si>
    <t>US-20230390404-A1</t>
  </si>
  <si>
    <t>US-20230365682-A1</t>
  </si>
  <si>
    <t>COMBINATION THERAPY FOR TREATING COLORECTAL CANCER</t>
  </si>
  <si>
    <t>Tevimbra</t>
  </si>
  <si>
    <t>tislelizumab</t>
  </si>
  <si>
    <t>Trial</t>
  </si>
  <si>
    <t>n</t>
  </si>
  <si>
    <t>osimertinib</t>
  </si>
  <si>
    <t>NCT04988295</t>
  </si>
  <si>
    <t>EGFR-mut NSCLC</t>
  </si>
  <si>
    <t>EGFR-mut NSCLC 2L</t>
  </si>
  <si>
    <t>KEYNOTE-789</t>
  </si>
  <si>
    <t>NCT03515837</t>
  </si>
  <si>
    <t>Failed / No effect</t>
  </si>
  <si>
    <t>KEYNOTE-024</t>
  </si>
  <si>
    <t>KEYNOTE-189</t>
  </si>
  <si>
    <t>KEYNOTE-091/PEARLS</t>
  </si>
  <si>
    <t>Treatment naiive NSCLC</t>
  </si>
  <si>
    <t>IIB/III</t>
  </si>
  <si>
    <t>8.8mo PFS vs 4.9mo; 22mo OS vs  10.7</t>
  </si>
  <si>
    <t>pumitamig</t>
  </si>
  <si>
    <t>PD-L1/VEGF-A</t>
  </si>
  <si>
    <t>NSCLC, etc.</t>
  </si>
  <si>
    <t>Interim Data</t>
  </si>
  <si>
    <t>p=0.057</t>
  </si>
  <si>
    <t>2L EGFRm NSCLC</t>
  </si>
  <si>
    <t>"not mature" 0.80 HR at 52% data maturity</t>
  </si>
  <si>
    <t>24% of NSCLC in NA is EGFRm</t>
  </si>
  <si>
    <t>2L = 75%</t>
  </si>
  <si>
    <t>100% of 2L EGFRm NSCLC is worth ~11.5B; this weak data suggests prob &lt; 50% and maybe &lt;50% market capture, at max 3B worth</t>
  </si>
  <si>
    <t>ALL NSCLC</t>
  </si>
  <si>
    <t>EGFRm</t>
  </si>
  <si>
    <t>2L EGFRm</t>
  </si>
  <si>
    <t>AVOID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</si>
</sst>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color theme="1"/>
      <name val="Arial"/>
      <family val="2"/>
    </font>
    <font>
      <u/>
      <sz val="10"/>
      <color theme="10"/>
      <name val="Arial"/>
      <family val="2"/>
    </font>
    <font>
      <b/>
      <sz val="10"/>
      <color theme="1"/>
      <name val="Arial"/>
      <family val="2"/>
    </font>
    <font>
      <b/>
      <u/>
      <sz val="10"/>
      <color theme="1"/>
      <name val="Arial"/>
      <family val="2"/>
    </font>
    <font>
      <u/>
      <sz val="10"/>
      <color theme="1"/>
      <name val="Arial"/>
      <family val="2"/>
    </font>
    <font>
      <b/>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1" fillId="0" borderId="0" xfId="1"/>
    <xf numFmtId="0" fontId="0" fillId="0" borderId="0" xfId="0" applyAlignment="1">
      <alignment horizontal="center"/>
    </xf>
    <xf numFmtId="0" fontId="0" fillId="0" borderId="0" xfId="0" applyAlignment="1">
      <alignment horizontal="left"/>
    </xf>
    <xf numFmtId="4" fontId="0" fillId="0" borderId="0" xfId="0" applyNumberFormat="1"/>
    <xf numFmtId="3" fontId="0" fillId="0" borderId="0" xfId="0" applyNumberFormat="1"/>
    <xf numFmtId="9" fontId="0" fillId="0" borderId="0" xfId="0" applyNumberFormat="1"/>
    <xf numFmtId="3" fontId="1" fillId="0" borderId="0" xfId="1" applyNumberFormat="1"/>
    <xf numFmtId="3" fontId="2" fillId="0" borderId="0" xfId="0" applyNumberFormat="1" applyFon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4" xfId="0"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38" fontId="0" fillId="0" borderId="0" xfId="0" applyNumberFormat="1"/>
    <xf numFmtId="0" fontId="3" fillId="0" borderId="0" xfId="0" applyFont="1"/>
    <xf numFmtId="0" fontId="4" fillId="0" borderId="0" xfId="0" applyFont="1"/>
    <xf numFmtId="164" fontId="0" fillId="0" borderId="0" xfId="0" applyNumberFormat="1"/>
    <xf numFmtId="164" fontId="0" fillId="0" borderId="0" xfId="0" applyNumberFormat="1" applyAlignment="1">
      <alignment horizontal="right"/>
    </xf>
    <xf numFmtId="0" fontId="1" fillId="0" borderId="1" xfId="1" applyBorder="1"/>
    <xf numFmtId="9" fontId="1" fillId="0" borderId="0" xfId="1" applyNumberFormat="1"/>
    <xf numFmtId="14" fontId="0" fillId="0" borderId="0" xfId="0" applyNumberFormat="1"/>
    <xf numFmtId="0" fontId="2" fillId="0" borderId="0" xfId="0" applyFont="1"/>
    <xf numFmtId="0" fontId="5" fillId="0" borderId="0" xfId="0" applyFont="1"/>
    <xf numFmtId="0" fontId="5" fillId="0" borderId="0" xfId="0" applyFont="1" applyAlignment="1">
      <alignment horizontal="left"/>
    </xf>
    <xf numFmtId="0" fontId="1" fillId="0" borderId="0" xfId="1" applyFill="1"/>
    <xf numFmtId="9" fontId="4"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423130</xdr:colOff>
      <xdr:row>29</xdr:row>
      <xdr:rowOff>109902</xdr:rowOff>
    </xdr:from>
    <xdr:to>
      <xdr:col>17</xdr:col>
      <xdr:colOff>498723</xdr:colOff>
      <xdr:row>38</xdr:row>
      <xdr:rowOff>14918</xdr:rowOff>
    </xdr:to>
    <xdr:pic>
      <xdr:nvPicPr>
        <xdr:cNvPr id="2" name="Picture 1">
          <a:extLst>
            <a:ext uri="{FF2B5EF4-FFF2-40B4-BE49-F238E27FC236}">
              <a16:creationId xmlns:a16="http://schemas.microsoft.com/office/drawing/2014/main" id="{2057D767-B572-5FEF-8863-6826DCBB3AE1}"/>
            </a:ext>
          </a:extLst>
        </xdr:cNvPr>
        <xdr:cNvPicPr>
          <a:picLocks noChangeAspect="1"/>
        </xdr:cNvPicPr>
      </xdr:nvPicPr>
      <xdr:blipFill>
        <a:blip xmlns:r="http://schemas.openxmlformats.org/officeDocument/2006/relationships" r:embed="rId1"/>
        <a:stretch>
          <a:fillRect/>
        </a:stretch>
      </xdr:blipFill>
      <xdr:spPr>
        <a:xfrm>
          <a:off x="8475418" y="3172556"/>
          <a:ext cx="2508132" cy="13557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iam R" id="{28070B57-DEAE-4037-A739-BE132A2403C7}"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69" dT="2025-08-22T10:38:49.42" personId="{28070B57-DEAE-4037-A739-BE132A2403C7}" id="{3F18F28E-0E0F-4FAA-9681-D6E3922A5740}">
    <text>Based on HHS 500k/VSLY and 2month PFS added = 85k per patient; checks out with similar drug pricing in NSCLC</text>
  </threadedComment>
</ThreadedComments>
</file>

<file path=xl/threadedComments/threadedComment2.xml><?xml version="1.0" encoding="utf-8"?>
<ThreadedComments xmlns="http://schemas.microsoft.com/office/spreadsheetml/2018/threadedcomments" xmlns:x="http://schemas.openxmlformats.org/spreadsheetml/2006/main">
  <threadedComment ref="C27" dT="2025-08-22T10:38:49.42" personId="{28070B57-DEAE-4037-A739-BE132A2403C7}" id="{B9AD64A1-4C53-4EC3-8C82-8A6A553ABDC4}">
    <text>Based on HHS 500k/VSLY and 2month PFS added = 85k per patient; checks out with similar drug pricing in NSCLC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ttendee.abstractsonline.com/meeting/21151/presentation/3905" TargetMode="External"/><Relationship Id="rId1" Type="http://schemas.openxmlformats.org/officeDocument/2006/relationships/hyperlink" Target="mailto:investors@smmttx.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cattendee.abstractsonline.com/meeting/21151/presentation/390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cdc.gov/united-states-cancer-statistics/publications/lung-cancer-stat-bite.html" TargetMode="External"/><Relationship Id="rId1" Type="http://schemas.openxmlformats.org/officeDocument/2006/relationships/hyperlink" Target="https://pubmed.ncbi.nlm.nih.gov/34854733/"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2147/LCTT.S119644" TargetMode="External"/><Relationship Id="rId2" Type="http://schemas.openxmlformats.org/officeDocument/2006/relationships/hyperlink" Target="https://doi.org/10.1016/j.annonc.2023.10.117" TargetMode="External"/><Relationship Id="rId1" Type="http://schemas.openxmlformats.org/officeDocument/2006/relationships/hyperlink" Target="https://doi.org/10.1200/JCO.23.02747" TargetMode="External"/><Relationship Id="rId4" Type="http://schemas.openxmlformats.org/officeDocument/2006/relationships/hyperlink" Target="https://doi.org/10.21037/actr-24-1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F6C0-C1E1-4BA1-8058-A5666CB8BCDB}">
  <dimension ref="B2:L28"/>
  <sheetViews>
    <sheetView zoomScale="115" zoomScaleNormal="115" workbookViewId="0">
      <selection activeCell="K3" sqref="K3"/>
    </sheetView>
  </sheetViews>
  <sheetFormatPr defaultRowHeight="12.75" x14ac:dyDescent="0.2"/>
  <cols>
    <col min="1" max="1" width="3.28515625" customWidth="1"/>
    <col min="2" max="2" width="20" bestFit="1" customWidth="1"/>
    <col min="3" max="3" width="9.85546875" customWidth="1"/>
    <col min="5" max="5" width="27.28515625" bestFit="1" customWidth="1"/>
    <col min="6" max="6" width="14.7109375" bestFit="1" customWidth="1"/>
    <col min="8" max="8" width="5.42578125" customWidth="1"/>
    <col min="9" max="9" width="6.140625" customWidth="1"/>
  </cols>
  <sheetData>
    <row r="2" spans="2:12" x14ac:dyDescent="0.2">
      <c r="B2" s="16" t="s">
        <v>1</v>
      </c>
      <c r="C2" s="17" t="s">
        <v>2</v>
      </c>
      <c r="D2" s="17" t="s">
        <v>12</v>
      </c>
      <c r="E2" s="17" t="s">
        <v>3</v>
      </c>
      <c r="F2" s="17" t="s">
        <v>4</v>
      </c>
      <c r="G2" s="18" t="s">
        <v>5</v>
      </c>
      <c r="J2" s="3" t="s">
        <v>6</v>
      </c>
      <c r="K2" s="4">
        <v>19</v>
      </c>
    </row>
    <row r="3" spans="2:12" x14ac:dyDescent="0.2">
      <c r="B3" s="24" t="s">
        <v>14</v>
      </c>
      <c r="C3" t="s">
        <v>16</v>
      </c>
      <c r="D3" s="2" t="s">
        <v>15</v>
      </c>
      <c r="E3" t="s">
        <v>74</v>
      </c>
      <c r="F3" t="s">
        <v>86</v>
      </c>
      <c r="G3" s="11"/>
      <c r="J3" t="s">
        <v>7</v>
      </c>
      <c r="K3" s="5">
        <f>742.8467</f>
        <v>742.84670000000006</v>
      </c>
      <c r="L3" t="s">
        <v>13</v>
      </c>
    </row>
    <row r="4" spans="2:12" x14ac:dyDescent="0.2">
      <c r="B4" s="10"/>
      <c r="D4" s="2"/>
      <c r="G4" s="11"/>
      <c r="J4" t="s">
        <v>8</v>
      </c>
      <c r="K4" s="5">
        <f>K3*K2</f>
        <v>14114.087300000001</v>
      </c>
    </row>
    <row r="5" spans="2:12" x14ac:dyDescent="0.2">
      <c r="B5" s="10"/>
      <c r="D5" s="2"/>
      <c r="G5" s="11"/>
      <c r="J5" t="s">
        <v>9</v>
      </c>
      <c r="K5">
        <v>298</v>
      </c>
      <c r="L5" t="s">
        <v>13</v>
      </c>
    </row>
    <row r="6" spans="2:12" x14ac:dyDescent="0.2">
      <c r="B6" s="10"/>
      <c r="D6" s="2"/>
      <c r="G6" s="11"/>
      <c r="J6" t="s">
        <v>10</v>
      </c>
      <c r="K6">
        <v>0</v>
      </c>
      <c r="L6" t="s">
        <v>13</v>
      </c>
    </row>
    <row r="7" spans="2:12" x14ac:dyDescent="0.2">
      <c r="B7" s="10"/>
      <c r="G7" s="11"/>
      <c r="J7" t="s">
        <v>11</v>
      </c>
      <c r="K7" s="5">
        <f>K4+K6-K5</f>
        <v>13816.087300000001</v>
      </c>
    </row>
    <row r="8" spans="2:12" x14ac:dyDescent="0.2">
      <c r="B8" s="10"/>
      <c r="D8" s="2"/>
      <c r="G8" s="11"/>
      <c r="K8" s="4"/>
    </row>
    <row r="9" spans="2:12" x14ac:dyDescent="0.2">
      <c r="B9" s="10"/>
      <c r="D9" s="2"/>
      <c r="G9" s="11"/>
      <c r="J9" t="s">
        <v>35</v>
      </c>
    </row>
    <row r="10" spans="2:12" x14ac:dyDescent="0.2">
      <c r="B10" s="12"/>
      <c r="C10" s="13"/>
      <c r="D10" s="14"/>
      <c r="E10" s="13"/>
      <c r="F10" s="13"/>
      <c r="G10" s="15"/>
    </row>
    <row r="11" spans="2:12" x14ac:dyDescent="0.2">
      <c r="B11" t="s">
        <v>87</v>
      </c>
      <c r="D11" s="2"/>
    </row>
    <row r="12" spans="2:12" x14ac:dyDescent="0.2">
      <c r="B12" t="s">
        <v>17</v>
      </c>
      <c r="D12" s="1" t="s">
        <v>123</v>
      </c>
      <c r="J12" s="6"/>
    </row>
    <row r="13" spans="2:12" x14ac:dyDescent="0.2">
      <c r="B13" t="s">
        <v>133</v>
      </c>
      <c r="D13" s="2"/>
    </row>
    <row r="14" spans="2:12" x14ac:dyDescent="0.2">
      <c r="D14" s="2"/>
    </row>
    <row r="15" spans="2:12" x14ac:dyDescent="0.2">
      <c r="B15" t="s">
        <v>143</v>
      </c>
      <c r="D15" s="2"/>
      <c r="J15" s="1" t="s">
        <v>36</v>
      </c>
    </row>
    <row r="16" spans="2:12" x14ac:dyDescent="0.2">
      <c r="D16" s="2"/>
      <c r="I16" s="6"/>
    </row>
    <row r="17" spans="4:10" x14ac:dyDescent="0.2">
      <c r="D17" s="2"/>
      <c r="J17" s="21" t="s">
        <v>95</v>
      </c>
    </row>
    <row r="18" spans="4:10" x14ac:dyDescent="0.2">
      <c r="D18" s="2"/>
      <c r="J18" t="s">
        <v>120</v>
      </c>
    </row>
    <row r="19" spans="4:10" x14ac:dyDescent="0.2">
      <c r="D19" s="2"/>
      <c r="J19" s="27" t="s">
        <v>298</v>
      </c>
    </row>
    <row r="20" spans="4:10" x14ac:dyDescent="0.2">
      <c r="D20" s="2"/>
    </row>
    <row r="21" spans="4:10" x14ac:dyDescent="0.2">
      <c r="D21" s="2"/>
    </row>
    <row r="22" spans="4:10" x14ac:dyDescent="0.2">
      <c r="D22" s="2"/>
    </row>
    <row r="23" spans="4:10" x14ac:dyDescent="0.2">
      <c r="D23" s="2"/>
    </row>
    <row r="24" spans="4:10" x14ac:dyDescent="0.2">
      <c r="D24" s="2"/>
    </row>
    <row r="25" spans="4:10" x14ac:dyDescent="0.2">
      <c r="D25" s="2"/>
    </row>
    <row r="26" spans="4:10" x14ac:dyDescent="0.2">
      <c r="D26" s="2"/>
    </row>
    <row r="27" spans="4:10" x14ac:dyDescent="0.2">
      <c r="D27" s="2"/>
    </row>
    <row r="28" spans="4:10" x14ac:dyDescent="0.2">
      <c r="D28" s="2"/>
    </row>
  </sheetData>
  <hyperlinks>
    <hyperlink ref="J15" r:id="rId1" xr:uid="{D45A11AA-918E-4823-B464-6558787DE783}"/>
    <hyperlink ref="B3" location="ivonescimab!A1" display="SMT112 (Ivonescimab)" xr:uid="{EA6BF972-ABF5-45BA-A9C6-B7C8489849B7}"/>
    <hyperlink ref="D12" r:id="rId2" xr:uid="{406F1F32-3AA2-4B4A-869A-6C9A1A7E82E9}"/>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D413-CFD3-4A1F-80CE-CD6AC40E6084}">
  <dimension ref="A1:T6"/>
  <sheetViews>
    <sheetView zoomScale="130" zoomScaleNormal="130" workbookViewId="0">
      <pane xSplit="2" ySplit="2" topLeftCell="C3" activePane="bottomRight" state="frozen"/>
      <selection pane="topRight" activeCell="C1" sqref="C1"/>
      <selection pane="bottomLeft" activeCell="A3" sqref="A3"/>
      <selection pane="bottomRight" activeCell="B6" sqref="B6"/>
    </sheetView>
  </sheetViews>
  <sheetFormatPr defaultRowHeight="12.75" x14ac:dyDescent="0.2"/>
  <cols>
    <col min="1" max="1" width="5" style="5" bestFit="1" customWidth="1"/>
    <col min="2" max="16384" width="9.140625" style="5"/>
  </cols>
  <sheetData>
    <row r="1" spans="1:20" x14ac:dyDescent="0.2">
      <c r="A1" s="7" t="s">
        <v>0</v>
      </c>
    </row>
    <row r="2" spans="1:20" x14ac:dyDescent="0.2">
      <c r="C2" s="5" t="s">
        <v>30</v>
      </c>
      <c r="D2" s="5" t="s">
        <v>31</v>
      </c>
      <c r="E2" s="5" t="s">
        <v>32</v>
      </c>
      <c r="F2" s="5" t="s">
        <v>33</v>
      </c>
      <c r="G2" s="5" t="s">
        <v>34</v>
      </c>
      <c r="H2" s="5" t="s">
        <v>13</v>
      </c>
      <c r="J2" s="9">
        <v>2024</v>
      </c>
      <c r="K2" s="9">
        <f>J2+1</f>
        <v>2025</v>
      </c>
      <c r="L2" s="9">
        <f t="shared" ref="L2:T2" si="0">K2+1</f>
        <v>2026</v>
      </c>
      <c r="M2" s="9">
        <f t="shared" si="0"/>
        <v>2027</v>
      </c>
      <c r="N2" s="9">
        <f t="shared" si="0"/>
        <v>2028</v>
      </c>
      <c r="O2" s="9">
        <f t="shared" si="0"/>
        <v>2029</v>
      </c>
      <c r="P2" s="9">
        <f t="shared" si="0"/>
        <v>2030</v>
      </c>
      <c r="Q2" s="9">
        <f t="shared" si="0"/>
        <v>2031</v>
      </c>
      <c r="R2" s="9">
        <f t="shared" si="0"/>
        <v>2032</v>
      </c>
      <c r="S2" s="9">
        <f t="shared" si="0"/>
        <v>2033</v>
      </c>
      <c r="T2" s="9">
        <f t="shared" si="0"/>
        <v>2034</v>
      </c>
    </row>
    <row r="3" spans="1:20" s="8" customFormat="1" x14ac:dyDescent="0.2">
      <c r="A3" s="5"/>
      <c r="B3" s="8" t="s">
        <v>25</v>
      </c>
    </row>
    <row r="6" spans="1:20" x14ac:dyDescent="0.2">
      <c r="B6" s="5" t="s">
        <v>146</v>
      </c>
    </row>
  </sheetData>
  <hyperlinks>
    <hyperlink ref="A1" location="Main!A1" display="Main" xr:uid="{84A00877-0D15-43F4-A7E8-2E6E40C92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E973-AB30-487E-B23B-C4F1E65C1200}">
  <dimension ref="A1:F70"/>
  <sheetViews>
    <sheetView zoomScale="130" zoomScaleNormal="130" workbookViewId="0">
      <pane xSplit="2" ySplit="2" topLeftCell="C48" activePane="bottomRight" state="frozen"/>
      <selection pane="topRight" activeCell="C1" sqref="C1"/>
      <selection pane="bottomLeft" activeCell="A3" sqref="A3"/>
      <selection pane="bottomRight" activeCell="F48" sqref="F48"/>
    </sheetView>
  </sheetViews>
  <sheetFormatPr defaultRowHeight="12.75" x14ac:dyDescent="0.2"/>
  <cols>
    <col min="1" max="1" width="5" bestFit="1" customWidth="1"/>
    <col min="2" max="2" width="18.28515625" bestFit="1" customWidth="1"/>
    <col min="5" max="5" width="10.140625" bestFit="1" customWidth="1"/>
  </cols>
  <sheetData>
    <row r="1" spans="1:6" x14ac:dyDescent="0.2">
      <c r="A1" s="1" t="s">
        <v>0</v>
      </c>
    </row>
    <row r="2" spans="1:6" x14ac:dyDescent="0.2">
      <c r="B2" t="s">
        <v>144</v>
      </c>
      <c r="C2" t="s">
        <v>3</v>
      </c>
      <c r="D2" t="s">
        <v>145</v>
      </c>
      <c r="E2" t="s">
        <v>237</v>
      </c>
      <c r="F2" t="s">
        <v>40</v>
      </c>
    </row>
    <row r="3" spans="1:6" x14ac:dyDescent="0.2">
      <c r="F3" t="s">
        <v>238</v>
      </c>
    </row>
    <row r="4" spans="1:6" x14ac:dyDescent="0.2">
      <c r="B4" t="s">
        <v>157</v>
      </c>
      <c r="E4" s="26">
        <v>45855</v>
      </c>
      <c r="F4" t="s">
        <v>158</v>
      </c>
    </row>
    <row r="5" spans="1:6" x14ac:dyDescent="0.2">
      <c r="B5" t="s">
        <v>159</v>
      </c>
      <c r="E5" s="26">
        <v>45855</v>
      </c>
      <c r="F5" t="s">
        <v>160</v>
      </c>
    </row>
    <row r="6" spans="1:6" x14ac:dyDescent="0.2">
      <c r="B6" t="s">
        <v>161</v>
      </c>
      <c r="E6" s="26">
        <v>45813</v>
      </c>
      <c r="F6" t="s">
        <v>162</v>
      </c>
    </row>
    <row r="7" spans="1:6" x14ac:dyDescent="0.2">
      <c r="B7" t="s">
        <v>163</v>
      </c>
      <c r="E7" s="26">
        <v>45813</v>
      </c>
      <c r="F7" t="s">
        <v>164</v>
      </c>
    </row>
    <row r="8" spans="1:6" x14ac:dyDescent="0.2">
      <c r="B8" t="s">
        <v>165</v>
      </c>
      <c r="E8" s="26">
        <v>45804</v>
      </c>
      <c r="F8" t="s">
        <v>166</v>
      </c>
    </row>
    <row r="9" spans="1:6" x14ac:dyDescent="0.2">
      <c r="B9" t="s">
        <v>167</v>
      </c>
      <c r="E9" s="26">
        <v>45785</v>
      </c>
      <c r="F9" t="s">
        <v>168</v>
      </c>
    </row>
    <row r="10" spans="1:6" x14ac:dyDescent="0.2">
      <c r="B10" t="s">
        <v>169</v>
      </c>
      <c r="E10" s="26">
        <v>45785</v>
      </c>
      <c r="F10" t="s">
        <v>170</v>
      </c>
    </row>
    <row r="11" spans="1:6" x14ac:dyDescent="0.2">
      <c r="B11" t="s">
        <v>171</v>
      </c>
      <c r="E11" s="26">
        <v>45771</v>
      </c>
      <c r="F11" t="s">
        <v>172</v>
      </c>
    </row>
    <row r="12" spans="1:6" x14ac:dyDescent="0.2">
      <c r="B12" t="s">
        <v>173</v>
      </c>
      <c r="E12" s="26">
        <v>45722</v>
      </c>
      <c r="F12" t="s">
        <v>174</v>
      </c>
    </row>
    <row r="13" spans="1:6" x14ac:dyDescent="0.2">
      <c r="B13" t="s">
        <v>175</v>
      </c>
      <c r="E13" s="26">
        <v>45671</v>
      </c>
      <c r="F13" t="s">
        <v>176</v>
      </c>
    </row>
    <row r="14" spans="1:6" x14ac:dyDescent="0.2">
      <c r="B14" t="s">
        <v>177</v>
      </c>
      <c r="E14" s="26">
        <v>45671</v>
      </c>
      <c r="F14" t="s">
        <v>178</v>
      </c>
    </row>
    <row r="15" spans="1:6" x14ac:dyDescent="0.2">
      <c r="B15" t="s">
        <v>179</v>
      </c>
      <c r="E15" s="26">
        <v>45671</v>
      </c>
      <c r="F15" t="s">
        <v>180</v>
      </c>
    </row>
    <row r="16" spans="1:6" x14ac:dyDescent="0.2">
      <c r="B16" t="s">
        <v>181</v>
      </c>
      <c r="E16" s="26">
        <v>45666</v>
      </c>
      <c r="F16" t="s">
        <v>182</v>
      </c>
    </row>
    <row r="17" spans="2:6" x14ac:dyDescent="0.2">
      <c r="B17" t="s">
        <v>183</v>
      </c>
      <c r="E17" s="26">
        <v>45631</v>
      </c>
      <c r="F17" t="s">
        <v>160</v>
      </c>
    </row>
    <row r="18" spans="2:6" x14ac:dyDescent="0.2">
      <c r="B18" t="s">
        <v>184</v>
      </c>
      <c r="E18" s="26">
        <v>45603</v>
      </c>
      <c r="F18" t="s">
        <v>185</v>
      </c>
    </row>
    <row r="19" spans="2:6" x14ac:dyDescent="0.2">
      <c r="B19" t="s">
        <v>186</v>
      </c>
      <c r="E19" s="26">
        <v>45603</v>
      </c>
      <c r="F19" t="s">
        <v>187</v>
      </c>
    </row>
    <row r="20" spans="2:6" x14ac:dyDescent="0.2">
      <c r="B20" t="s">
        <v>188</v>
      </c>
      <c r="E20" s="26">
        <v>45582</v>
      </c>
      <c r="F20" t="s">
        <v>189</v>
      </c>
    </row>
    <row r="21" spans="2:6" x14ac:dyDescent="0.2">
      <c r="B21" t="s">
        <v>190</v>
      </c>
      <c r="E21" s="26">
        <v>45477</v>
      </c>
      <c r="F21" t="s">
        <v>191</v>
      </c>
    </row>
    <row r="22" spans="2:6" x14ac:dyDescent="0.2">
      <c r="B22" t="s">
        <v>192</v>
      </c>
      <c r="E22" s="26">
        <v>45463</v>
      </c>
      <c r="F22" t="s">
        <v>193</v>
      </c>
    </row>
    <row r="23" spans="2:6" x14ac:dyDescent="0.2">
      <c r="B23" t="s">
        <v>194</v>
      </c>
      <c r="E23" s="26">
        <v>45449</v>
      </c>
      <c r="F23" t="s">
        <v>195</v>
      </c>
    </row>
    <row r="24" spans="2:6" x14ac:dyDescent="0.2">
      <c r="B24" t="s">
        <v>196</v>
      </c>
      <c r="E24" s="26">
        <v>45393</v>
      </c>
      <c r="F24" t="s">
        <v>197</v>
      </c>
    </row>
    <row r="25" spans="2:6" x14ac:dyDescent="0.2">
      <c r="B25" t="s">
        <v>198</v>
      </c>
      <c r="E25" s="26">
        <v>45344</v>
      </c>
      <c r="F25" t="s">
        <v>199</v>
      </c>
    </row>
    <row r="26" spans="2:6" x14ac:dyDescent="0.2">
      <c r="B26" t="s">
        <v>200</v>
      </c>
      <c r="E26" s="26">
        <v>45330</v>
      </c>
      <c r="F26" t="s">
        <v>201</v>
      </c>
    </row>
    <row r="27" spans="2:6" x14ac:dyDescent="0.2">
      <c r="B27" t="s">
        <v>202</v>
      </c>
      <c r="E27" s="26">
        <v>45300</v>
      </c>
      <c r="F27" t="s">
        <v>203</v>
      </c>
    </row>
    <row r="28" spans="2:6" x14ac:dyDescent="0.2">
      <c r="B28" t="s">
        <v>204</v>
      </c>
      <c r="E28" s="26">
        <v>45295</v>
      </c>
      <c r="F28" t="s">
        <v>195</v>
      </c>
    </row>
    <row r="29" spans="2:6" x14ac:dyDescent="0.2">
      <c r="B29" t="s">
        <v>205</v>
      </c>
      <c r="E29" s="26">
        <v>45281</v>
      </c>
      <c r="F29" t="s">
        <v>206</v>
      </c>
    </row>
    <row r="30" spans="2:6" x14ac:dyDescent="0.2">
      <c r="B30" t="s">
        <v>207</v>
      </c>
      <c r="E30" s="26">
        <v>45258</v>
      </c>
      <c r="F30" t="s">
        <v>208</v>
      </c>
    </row>
    <row r="31" spans="2:6" x14ac:dyDescent="0.2">
      <c r="B31" t="s">
        <v>209</v>
      </c>
      <c r="E31" s="26">
        <v>45258</v>
      </c>
      <c r="F31" t="s">
        <v>208</v>
      </c>
    </row>
    <row r="32" spans="2:6" x14ac:dyDescent="0.2">
      <c r="B32" t="s">
        <v>210</v>
      </c>
      <c r="E32" s="26">
        <v>45146</v>
      </c>
      <c r="F32" t="s">
        <v>211</v>
      </c>
    </row>
    <row r="33" spans="2:6" x14ac:dyDescent="0.2">
      <c r="B33" t="s">
        <v>212</v>
      </c>
      <c r="E33" s="26">
        <v>45134</v>
      </c>
      <c r="F33" t="s">
        <v>213</v>
      </c>
    </row>
    <row r="34" spans="2:6" x14ac:dyDescent="0.2">
      <c r="B34" t="s">
        <v>214</v>
      </c>
      <c r="E34" s="26">
        <v>45022</v>
      </c>
      <c r="F34" t="s">
        <v>215</v>
      </c>
    </row>
    <row r="35" spans="2:6" x14ac:dyDescent="0.2">
      <c r="B35" t="s">
        <v>216</v>
      </c>
      <c r="E35" s="26">
        <v>44959</v>
      </c>
      <c r="F35" t="s">
        <v>217</v>
      </c>
    </row>
    <row r="36" spans="2:6" x14ac:dyDescent="0.2">
      <c r="B36" t="s">
        <v>218</v>
      </c>
      <c r="E36" s="26">
        <v>44952</v>
      </c>
      <c r="F36" t="s">
        <v>217</v>
      </c>
    </row>
    <row r="37" spans="2:6" x14ac:dyDescent="0.2">
      <c r="B37" t="s">
        <v>219</v>
      </c>
      <c r="E37" s="26">
        <v>44861</v>
      </c>
      <c r="F37" t="s">
        <v>220</v>
      </c>
    </row>
    <row r="38" spans="2:6" x14ac:dyDescent="0.2">
      <c r="B38" t="s">
        <v>221</v>
      </c>
      <c r="E38" s="26">
        <v>44833</v>
      </c>
      <c r="F38" t="s">
        <v>217</v>
      </c>
    </row>
    <row r="39" spans="2:6" x14ac:dyDescent="0.2">
      <c r="B39" t="s">
        <v>222</v>
      </c>
      <c r="E39" s="26">
        <v>44833</v>
      </c>
      <c r="F39" t="s">
        <v>223</v>
      </c>
    </row>
    <row r="40" spans="2:6" x14ac:dyDescent="0.2">
      <c r="B40" t="s">
        <v>224</v>
      </c>
      <c r="E40" s="26">
        <v>44756</v>
      </c>
      <c r="F40" t="s">
        <v>225</v>
      </c>
    </row>
    <row r="41" spans="2:6" x14ac:dyDescent="0.2">
      <c r="B41" t="s">
        <v>226</v>
      </c>
      <c r="E41" s="26">
        <v>44679</v>
      </c>
      <c r="F41" t="s">
        <v>178</v>
      </c>
    </row>
    <row r="42" spans="2:6" x14ac:dyDescent="0.2">
      <c r="B42" t="s">
        <v>227</v>
      </c>
      <c r="E42" s="26">
        <v>44588</v>
      </c>
      <c r="F42" t="s">
        <v>228</v>
      </c>
    </row>
    <row r="43" spans="2:6" x14ac:dyDescent="0.2">
      <c r="B43" t="s">
        <v>229</v>
      </c>
      <c r="E43" s="26">
        <v>44567</v>
      </c>
      <c r="F43" t="s">
        <v>217</v>
      </c>
    </row>
    <row r="44" spans="2:6" x14ac:dyDescent="0.2">
      <c r="B44" t="s">
        <v>230</v>
      </c>
      <c r="E44" s="26">
        <v>44383</v>
      </c>
      <c r="F44" t="s">
        <v>208</v>
      </c>
    </row>
    <row r="45" spans="2:6" x14ac:dyDescent="0.2">
      <c r="B45" t="s">
        <v>231</v>
      </c>
      <c r="E45" s="26">
        <v>44329</v>
      </c>
      <c r="F45" t="s">
        <v>232</v>
      </c>
    </row>
    <row r="46" spans="2:6" x14ac:dyDescent="0.2">
      <c r="B46" t="s">
        <v>233</v>
      </c>
      <c r="E46" s="26">
        <v>44203</v>
      </c>
      <c r="F46" t="s">
        <v>217</v>
      </c>
    </row>
    <row r="47" spans="2:6" x14ac:dyDescent="0.2">
      <c r="B47" t="s">
        <v>234</v>
      </c>
      <c r="E47" s="26">
        <v>44063</v>
      </c>
      <c r="F47" t="s">
        <v>235</v>
      </c>
    </row>
    <row r="48" spans="2:6" x14ac:dyDescent="0.2">
      <c r="B48" t="s">
        <v>236</v>
      </c>
      <c r="E48" s="26">
        <v>43741</v>
      </c>
      <c r="F48" t="s">
        <v>232</v>
      </c>
    </row>
    <row r="50" spans="2:6" x14ac:dyDescent="0.2">
      <c r="F50" t="s">
        <v>41</v>
      </c>
    </row>
    <row r="51" spans="2:6" x14ac:dyDescent="0.2">
      <c r="B51" t="s">
        <v>159</v>
      </c>
      <c r="E51" s="26">
        <v>45855</v>
      </c>
      <c r="F51" t="s">
        <v>160</v>
      </c>
    </row>
    <row r="52" spans="2:6" x14ac:dyDescent="0.2">
      <c r="B52" t="s">
        <v>239</v>
      </c>
      <c r="E52" s="26">
        <v>45855</v>
      </c>
      <c r="F52" t="s">
        <v>240</v>
      </c>
    </row>
    <row r="53" spans="2:6" x14ac:dyDescent="0.2">
      <c r="B53" t="s">
        <v>241</v>
      </c>
      <c r="E53" s="26">
        <v>45820</v>
      </c>
      <c r="F53" t="s">
        <v>242</v>
      </c>
    </row>
    <row r="54" spans="2:6" x14ac:dyDescent="0.2">
      <c r="B54" t="s">
        <v>161</v>
      </c>
      <c r="E54" s="26">
        <v>45813</v>
      </c>
      <c r="F54" t="s">
        <v>162</v>
      </c>
    </row>
    <row r="55" spans="2:6" x14ac:dyDescent="0.2">
      <c r="B55" t="s">
        <v>169</v>
      </c>
      <c r="E55" s="26">
        <v>45785</v>
      </c>
      <c r="F55" t="s">
        <v>170</v>
      </c>
    </row>
    <row r="56" spans="2:6" x14ac:dyDescent="0.2">
      <c r="B56" t="s">
        <v>171</v>
      </c>
      <c r="E56" s="26">
        <v>45771</v>
      </c>
      <c r="F56" t="s">
        <v>172</v>
      </c>
    </row>
    <row r="57" spans="2:6" x14ac:dyDescent="0.2">
      <c r="B57" t="s">
        <v>243</v>
      </c>
      <c r="E57" s="26">
        <v>45769</v>
      </c>
      <c r="F57" t="s">
        <v>244</v>
      </c>
    </row>
    <row r="58" spans="2:6" x14ac:dyDescent="0.2">
      <c r="B58" t="s">
        <v>245</v>
      </c>
      <c r="E58" s="26">
        <v>45729</v>
      </c>
      <c r="F58" t="s">
        <v>246</v>
      </c>
    </row>
    <row r="59" spans="2:6" x14ac:dyDescent="0.2">
      <c r="B59" t="s">
        <v>247</v>
      </c>
      <c r="E59" s="26">
        <v>45708</v>
      </c>
      <c r="F59" t="s">
        <v>248</v>
      </c>
    </row>
    <row r="60" spans="2:6" x14ac:dyDescent="0.2">
      <c r="B60" t="s">
        <v>249</v>
      </c>
      <c r="E60" s="26">
        <v>45701</v>
      </c>
      <c r="F60" t="s">
        <v>250</v>
      </c>
    </row>
    <row r="61" spans="2:6" x14ac:dyDescent="0.2">
      <c r="B61" t="s">
        <v>175</v>
      </c>
      <c r="E61" s="26">
        <v>45671</v>
      </c>
      <c r="F61" t="s">
        <v>176</v>
      </c>
    </row>
    <row r="62" spans="2:6" x14ac:dyDescent="0.2">
      <c r="B62" t="s">
        <v>251</v>
      </c>
      <c r="E62" s="26">
        <v>45666</v>
      </c>
      <c r="F62" t="s">
        <v>252</v>
      </c>
    </row>
    <row r="63" spans="2:6" x14ac:dyDescent="0.2">
      <c r="B63" t="s">
        <v>253</v>
      </c>
      <c r="E63" s="26">
        <v>45666</v>
      </c>
      <c r="F63" t="s">
        <v>254</v>
      </c>
    </row>
    <row r="64" spans="2:6" x14ac:dyDescent="0.2">
      <c r="B64" t="s">
        <v>255</v>
      </c>
      <c r="E64" s="26">
        <v>45652</v>
      </c>
      <c r="F64" t="s">
        <v>256</v>
      </c>
    </row>
    <row r="65" spans="2:6" x14ac:dyDescent="0.2">
      <c r="B65" t="s">
        <v>257</v>
      </c>
      <c r="E65" s="26">
        <v>45652</v>
      </c>
      <c r="F65" t="s">
        <v>258</v>
      </c>
    </row>
    <row r="66" spans="2:6" x14ac:dyDescent="0.2">
      <c r="B66" t="s">
        <v>259</v>
      </c>
      <c r="E66" s="26">
        <v>45554</v>
      </c>
      <c r="F66" t="s">
        <v>260</v>
      </c>
    </row>
    <row r="67" spans="2:6" x14ac:dyDescent="0.2">
      <c r="B67" t="s">
        <v>261</v>
      </c>
      <c r="E67" s="26">
        <v>45533</v>
      </c>
      <c r="F67" t="s">
        <v>262</v>
      </c>
    </row>
    <row r="68" spans="2:6" x14ac:dyDescent="0.2">
      <c r="B68" t="s">
        <v>263</v>
      </c>
      <c r="E68" s="26">
        <v>45491</v>
      </c>
      <c r="F68" t="s">
        <v>264</v>
      </c>
    </row>
    <row r="69" spans="2:6" x14ac:dyDescent="0.2">
      <c r="B69" t="s">
        <v>265</v>
      </c>
      <c r="E69" s="26">
        <v>45267</v>
      </c>
      <c r="F69" t="s">
        <v>264</v>
      </c>
    </row>
    <row r="70" spans="2:6" x14ac:dyDescent="0.2">
      <c r="B70" t="s">
        <v>266</v>
      </c>
      <c r="E70" s="26">
        <v>45246</v>
      </c>
      <c r="F70" t="s">
        <v>267</v>
      </c>
    </row>
  </sheetData>
  <hyperlinks>
    <hyperlink ref="A1" location="Main!A1" display="Main" xr:uid="{16AA7B9B-92A0-4E4A-8E90-BF9CC28FBA51}"/>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32738-F68A-4E0D-8E8E-F15FC17A86AB}">
  <dimension ref="A1:E48"/>
  <sheetViews>
    <sheetView zoomScale="115" zoomScaleNormal="115" workbookViewId="0">
      <pane ySplit="2" topLeftCell="A9" activePane="bottomLeft" state="frozen"/>
      <selection pane="bottomLeft" activeCell="E39" sqref="E39"/>
    </sheetView>
  </sheetViews>
  <sheetFormatPr defaultRowHeight="12.75" x14ac:dyDescent="0.2"/>
  <cols>
    <col min="1" max="1" width="5" bestFit="1" customWidth="1"/>
    <col min="4" max="4" width="15.140625" bestFit="1" customWidth="1"/>
  </cols>
  <sheetData>
    <row r="1" spans="1:5" x14ac:dyDescent="0.2">
      <c r="A1" s="1" t="s">
        <v>0</v>
      </c>
    </row>
    <row r="2" spans="1:5" x14ac:dyDescent="0.2">
      <c r="B2" t="s">
        <v>37</v>
      </c>
      <c r="C2" t="s">
        <v>38</v>
      </c>
      <c r="D2" t="s">
        <v>39</v>
      </c>
      <c r="E2" t="s">
        <v>40</v>
      </c>
    </row>
    <row r="3" spans="1:5" x14ac:dyDescent="0.2">
      <c r="C3" s="2"/>
      <c r="E3" t="s">
        <v>41</v>
      </c>
    </row>
    <row r="4" spans="1:5" x14ac:dyDescent="0.2">
      <c r="C4" s="2">
        <v>5</v>
      </c>
      <c r="D4" t="s">
        <v>140</v>
      </c>
      <c r="E4" t="s">
        <v>71</v>
      </c>
    </row>
    <row r="5" spans="1:5" x14ac:dyDescent="0.2">
      <c r="C5" s="2">
        <v>3</v>
      </c>
      <c r="E5" t="s">
        <v>70</v>
      </c>
    </row>
    <row r="6" spans="1:5" x14ac:dyDescent="0.2">
      <c r="C6" s="2"/>
      <c r="E6" t="s">
        <v>69</v>
      </c>
    </row>
    <row r="7" spans="1:5" x14ac:dyDescent="0.2">
      <c r="C7" s="2">
        <v>4</v>
      </c>
      <c r="D7" t="s">
        <v>139</v>
      </c>
      <c r="E7" t="s">
        <v>68</v>
      </c>
    </row>
    <row r="8" spans="1:5" x14ac:dyDescent="0.2">
      <c r="C8" s="2"/>
      <c r="E8" t="s">
        <v>67</v>
      </c>
    </row>
    <row r="9" spans="1:5" x14ac:dyDescent="0.2">
      <c r="C9" s="2"/>
      <c r="E9" t="s">
        <v>66</v>
      </c>
    </row>
    <row r="10" spans="1:5" x14ac:dyDescent="0.2">
      <c r="C10" s="2"/>
      <c r="E10" t="s">
        <v>65</v>
      </c>
    </row>
    <row r="11" spans="1:5" x14ac:dyDescent="0.2">
      <c r="C11" s="2"/>
      <c r="E11" t="s">
        <v>64</v>
      </c>
    </row>
    <row r="12" spans="1:5" x14ac:dyDescent="0.2">
      <c r="C12" s="2"/>
      <c r="E12" t="s">
        <v>63</v>
      </c>
    </row>
    <row r="13" spans="1:5" x14ac:dyDescent="0.2">
      <c r="C13" s="2"/>
      <c r="E13" t="s">
        <v>62</v>
      </c>
    </row>
    <row r="14" spans="1:5" x14ac:dyDescent="0.2">
      <c r="C14" s="2"/>
      <c r="E14" t="s">
        <v>61</v>
      </c>
    </row>
    <row r="15" spans="1:5" x14ac:dyDescent="0.2">
      <c r="C15" s="2">
        <v>3</v>
      </c>
      <c r="E15" t="s">
        <v>60</v>
      </c>
    </row>
    <row r="16" spans="1:5" x14ac:dyDescent="0.2">
      <c r="C16" s="2"/>
      <c r="E16" t="s">
        <v>59</v>
      </c>
    </row>
    <row r="17" spans="3:5" x14ac:dyDescent="0.2">
      <c r="C17" s="2"/>
      <c r="E17" t="s">
        <v>58</v>
      </c>
    </row>
    <row r="18" spans="3:5" x14ac:dyDescent="0.2">
      <c r="C18" s="2"/>
      <c r="E18" t="s">
        <v>57</v>
      </c>
    </row>
    <row r="19" spans="3:5" x14ac:dyDescent="0.2">
      <c r="C19" s="2">
        <v>2</v>
      </c>
      <c r="E19" t="s">
        <v>56</v>
      </c>
    </row>
    <row r="20" spans="3:5" x14ac:dyDescent="0.2">
      <c r="C20" s="2">
        <v>3</v>
      </c>
      <c r="E20" t="s">
        <v>55</v>
      </c>
    </row>
    <row r="21" spans="3:5" x14ac:dyDescent="0.2">
      <c r="C21" s="2">
        <v>2</v>
      </c>
      <c r="E21" t="s">
        <v>54</v>
      </c>
    </row>
    <row r="22" spans="3:5" x14ac:dyDescent="0.2">
      <c r="C22" s="2"/>
      <c r="E22" t="s">
        <v>53</v>
      </c>
    </row>
    <row r="23" spans="3:5" x14ac:dyDescent="0.2">
      <c r="C23" s="2"/>
      <c r="E23" t="s">
        <v>52</v>
      </c>
    </row>
    <row r="24" spans="3:5" x14ac:dyDescent="0.2">
      <c r="C24" s="2"/>
      <c r="E24" t="s">
        <v>51</v>
      </c>
    </row>
    <row r="25" spans="3:5" x14ac:dyDescent="0.2">
      <c r="C25" s="2"/>
      <c r="E25" t="s">
        <v>50</v>
      </c>
    </row>
    <row r="26" spans="3:5" x14ac:dyDescent="0.2">
      <c r="C26" s="2"/>
      <c r="E26" t="s">
        <v>49</v>
      </c>
    </row>
    <row r="27" spans="3:5" x14ac:dyDescent="0.2">
      <c r="C27" s="2"/>
    </row>
    <row r="28" spans="3:5" x14ac:dyDescent="0.2">
      <c r="C28" s="2"/>
      <c r="E28" t="s">
        <v>42</v>
      </c>
    </row>
    <row r="29" spans="3:5" x14ac:dyDescent="0.2">
      <c r="C29" s="2">
        <v>3</v>
      </c>
      <c r="E29" t="s">
        <v>48</v>
      </c>
    </row>
    <row r="30" spans="3:5" x14ac:dyDescent="0.2">
      <c r="C30" s="2"/>
    </row>
    <row r="31" spans="3:5" x14ac:dyDescent="0.2">
      <c r="C31" s="2"/>
      <c r="E31" t="s">
        <v>43</v>
      </c>
    </row>
    <row r="32" spans="3:5" x14ac:dyDescent="0.2">
      <c r="C32" s="2">
        <v>4</v>
      </c>
      <c r="D32" t="s">
        <v>141</v>
      </c>
      <c r="E32" t="s">
        <v>47</v>
      </c>
    </row>
    <row r="33" spans="3:5" x14ac:dyDescent="0.2">
      <c r="C33" s="2">
        <v>5</v>
      </c>
      <c r="D33" t="s">
        <v>127</v>
      </c>
      <c r="E33" t="s">
        <v>46</v>
      </c>
    </row>
    <row r="34" spans="3:5" x14ac:dyDescent="0.2">
      <c r="C34" s="2">
        <v>5</v>
      </c>
      <c r="D34" t="s">
        <v>142</v>
      </c>
      <c r="E34" t="s">
        <v>45</v>
      </c>
    </row>
    <row r="35" spans="3:5" x14ac:dyDescent="0.2">
      <c r="C35" s="2"/>
    </row>
    <row r="36" spans="3:5" x14ac:dyDescent="0.2">
      <c r="C36" s="2"/>
      <c r="E36" t="s">
        <v>138</v>
      </c>
    </row>
    <row r="37" spans="3:5" x14ac:dyDescent="0.2">
      <c r="C37" s="2"/>
    </row>
    <row r="38" spans="3:5" x14ac:dyDescent="0.2">
      <c r="C38" s="2"/>
    </row>
    <row r="39" spans="3:5" x14ac:dyDescent="0.2">
      <c r="C39" s="2"/>
    </row>
    <row r="40" spans="3:5" x14ac:dyDescent="0.2">
      <c r="C40" s="2"/>
    </row>
    <row r="41" spans="3:5" x14ac:dyDescent="0.2">
      <c r="C41" s="2"/>
    </row>
    <row r="42" spans="3:5" x14ac:dyDescent="0.2">
      <c r="C42" s="2"/>
    </row>
    <row r="43" spans="3:5" x14ac:dyDescent="0.2">
      <c r="C43" s="2"/>
    </row>
    <row r="44" spans="3:5" x14ac:dyDescent="0.2">
      <c r="C44" s="2"/>
    </row>
    <row r="45" spans="3:5" x14ac:dyDescent="0.2">
      <c r="C45" s="2"/>
    </row>
    <row r="46" spans="3:5" x14ac:dyDescent="0.2">
      <c r="C46" s="2"/>
    </row>
    <row r="47" spans="3:5" x14ac:dyDescent="0.2">
      <c r="C47" s="2"/>
    </row>
    <row r="48" spans="3:5" x14ac:dyDescent="0.2">
      <c r="C48" s="2"/>
    </row>
  </sheetData>
  <hyperlinks>
    <hyperlink ref="A1" location="Main!A1" display="Main" xr:uid="{2B6AA479-A0BE-40C4-9DD7-89889D491E9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A6D23-FFB8-4503-932E-AC23E51838F4}">
  <dimension ref="A1:P80"/>
  <sheetViews>
    <sheetView tabSelected="1" topLeftCell="A58" zoomScale="130" zoomScaleNormal="130" workbookViewId="0">
      <selection activeCell="E76" sqref="E76"/>
    </sheetView>
  </sheetViews>
  <sheetFormatPr defaultRowHeight="12.75" x14ac:dyDescent="0.2"/>
  <cols>
    <col min="1" max="1" width="5" bestFit="1" customWidth="1"/>
    <col min="2" max="2" width="12" bestFit="1" customWidth="1"/>
    <col min="3" max="3" width="10.7109375" bestFit="1" customWidth="1"/>
    <col min="4" max="4" width="10.85546875" customWidth="1"/>
  </cols>
  <sheetData>
    <row r="1" spans="1:6" x14ac:dyDescent="0.2">
      <c r="A1" s="1" t="s">
        <v>0</v>
      </c>
    </row>
    <row r="2" spans="1:6" x14ac:dyDescent="0.2">
      <c r="B2" t="s">
        <v>18</v>
      </c>
      <c r="C2" t="s">
        <v>21</v>
      </c>
    </row>
    <row r="3" spans="1:6" x14ac:dyDescent="0.2">
      <c r="B3" t="s">
        <v>19</v>
      </c>
      <c r="C3" t="s">
        <v>72</v>
      </c>
    </row>
    <row r="4" spans="1:6" x14ac:dyDescent="0.2">
      <c r="B4" t="s">
        <v>2</v>
      </c>
      <c r="C4" t="s">
        <v>16</v>
      </c>
    </row>
    <row r="5" spans="1:6" x14ac:dyDescent="0.2">
      <c r="B5" t="s">
        <v>3</v>
      </c>
      <c r="C5" t="s">
        <v>74</v>
      </c>
    </row>
    <row r="6" spans="1:6" x14ac:dyDescent="0.2">
      <c r="B6" t="s">
        <v>4</v>
      </c>
      <c r="C6" t="s">
        <v>22</v>
      </c>
    </row>
    <row r="7" spans="1:6" x14ac:dyDescent="0.2">
      <c r="B7" t="s">
        <v>84</v>
      </c>
      <c r="C7" t="s">
        <v>85</v>
      </c>
    </row>
    <row r="8" spans="1:6" x14ac:dyDescent="0.2">
      <c r="B8" t="s">
        <v>92</v>
      </c>
      <c r="C8" t="s">
        <v>93</v>
      </c>
    </row>
    <row r="9" spans="1:6" x14ac:dyDescent="0.2">
      <c r="B9" t="s">
        <v>94</v>
      </c>
      <c r="C9" s="1" t="s">
        <v>131</v>
      </c>
    </row>
    <row r="10" spans="1:6" x14ac:dyDescent="0.2">
      <c r="B10" t="s">
        <v>20</v>
      </c>
    </row>
    <row r="11" spans="1:6" x14ac:dyDescent="0.2">
      <c r="C11" s="20" t="s">
        <v>117</v>
      </c>
    </row>
    <row r="12" spans="1:6" x14ac:dyDescent="0.2">
      <c r="C12" s="20" t="s">
        <v>122</v>
      </c>
    </row>
    <row r="13" spans="1:6" x14ac:dyDescent="0.2">
      <c r="C13" t="s">
        <v>116</v>
      </c>
      <c r="D13" t="s">
        <v>118</v>
      </c>
      <c r="E13" t="s">
        <v>125</v>
      </c>
    </row>
    <row r="15" spans="1:6" x14ac:dyDescent="0.2">
      <c r="C15" t="s">
        <v>288</v>
      </c>
      <c r="F15" t="s">
        <v>294</v>
      </c>
    </row>
    <row r="16" spans="1:6" x14ac:dyDescent="0.2">
      <c r="C16" t="s">
        <v>109</v>
      </c>
      <c r="F16" s="4">
        <f>11500*0.5*0.5</f>
        <v>2875</v>
      </c>
    </row>
    <row r="17" spans="3:7" x14ac:dyDescent="0.2">
      <c r="C17" t="s">
        <v>81</v>
      </c>
      <c r="D17">
        <v>0.79</v>
      </c>
      <c r="E17" t="s">
        <v>289</v>
      </c>
      <c r="F17" t="s">
        <v>290</v>
      </c>
    </row>
    <row r="19" spans="3:7" x14ac:dyDescent="0.2">
      <c r="C19" s="20" t="s">
        <v>124</v>
      </c>
    </row>
    <row r="20" spans="3:7" x14ac:dyDescent="0.2">
      <c r="C20" s="1" t="s">
        <v>123</v>
      </c>
    </row>
    <row r="22" spans="3:7" x14ac:dyDescent="0.2">
      <c r="C22" s="20" t="s">
        <v>90</v>
      </c>
    </row>
    <row r="23" spans="3:7" x14ac:dyDescent="0.2">
      <c r="C23" s="20" t="s">
        <v>121</v>
      </c>
    </row>
    <row r="24" spans="3:7" x14ac:dyDescent="0.2">
      <c r="C24" t="s">
        <v>113</v>
      </c>
      <c r="D24" t="s">
        <v>114</v>
      </c>
    </row>
    <row r="26" spans="3:7" x14ac:dyDescent="0.2">
      <c r="C26" s="20" t="s">
        <v>91</v>
      </c>
    </row>
    <row r="27" spans="3:7" x14ac:dyDescent="0.2">
      <c r="C27" s="20" t="s">
        <v>119</v>
      </c>
    </row>
    <row r="28" spans="3:7" x14ac:dyDescent="0.2">
      <c r="C28" t="s">
        <v>113</v>
      </c>
      <c r="D28" t="s">
        <v>115</v>
      </c>
    </row>
    <row r="30" spans="3:7" x14ac:dyDescent="0.2">
      <c r="C30" s="20" t="s">
        <v>112</v>
      </c>
    </row>
    <row r="31" spans="3:7" x14ac:dyDescent="0.2">
      <c r="C31" s="20" t="s">
        <v>88</v>
      </c>
      <c r="G31" s="20" t="s">
        <v>136</v>
      </c>
    </row>
    <row r="32" spans="3:7" x14ac:dyDescent="0.2">
      <c r="C32" t="s">
        <v>89</v>
      </c>
      <c r="F32" s="20"/>
    </row>
    <row r="33" spans="2:7" x14ac:dyDescent="0.2">
      <c r="D33" s="21" t="s">
        <v>101</v>
      </c>
      <c r="E33" s="21" t="s">
        <v>102</v>
      </c>
      <c r="G33" t="s">
        <v>104</v>
      </c>
    </row>
    <row r="34" spans="2:7" x14ac:dyDescent="0.2">
      <c r="C34" t="s">
        <v>100</v>
      </c>
      <c r="D34">
        <v>11.14</v>
      </c>
      <c r="E34">
        <v>5.82</v>
      </c>
      <c r="G34" t="s">
        <v>105</v>
      </c>
    </row>
    <row r="35" spans="2:7" x14ac:dyDescent="0.2">
      <c r="C35" t="s">
        <v>103</v>
      </c>
      <c r="D35">
        <v>0.51</v>
      </c>
    </row>
    <row r="36" spans="2:7" x14ac:dyDescent="0.2">
      <c r="C36" t="s">
        <v>77</v>
      </c>
      <c r="D36" s="6">
        <v>0.5</v>
      </c>
      <c r="E36" s="22">
        <v>0.38500000000000001</v>
      </c>
    </row>
    <row r="37" spans="2:7" x14ac:dyDescent="0.2">
      <c r="C37" t="s">
        <v>106</v>
      </c>
      <c r="D37" s="22">
        <v>0.89900000000000002</v>
      </c>
      <c r="E37" s="22">
        <v>0.70499999999999996</v>
      </c>
    </row>
    <row r="38" spans="2:7" x14ac:dyDescent="0.2">
      <c r="C38" t="s">
        <v>107</v>
      </c>
      <c r="D38" s="23" t="s">
        <v>108</v>
      </c>
      <c r="E38" s="23" t="s">
        <v>108</v>
      </c>
    </row>
    <row r="39" spans="2:7" x14ac:dyDescent="0.2">
      <c r="C39" t="s">
        <v>109</v>
      </c>
      <c r="D39" s="23" t="s">
        <v>110</v>
      </c>
      <c r="E39" s="23" t="s">
        <v>110</v>
      </c>
      <c r="F39" t="s">
        <v>111</v>
      </c>
    </row>
    <row r="41" spans="2:7" x14ac:dyDescent="0.2">
      <c r="C41" s="20" t="s">
        <v>126</v>
      </c>
    </row>
    <row r="42" spans="2:7" x14ac:dyDescent="0.2">
      <c r="C42" s="20" t="s">
        <v>75</v>
      </c>
      <c r="G42" s="20" t="s">
        <v>136</v>
      </c>
    </row>
    <row r="43" spans="2:7" x14ac:dyDescent="0.2">
      <c r="C43" t="s">
        <v>83</v>
      </c>
    </row>
    <row r="44" spans="2:7" x14ac:dyDescent="0.2">
      <c r="D44" s="21" t="s">
        <v>101</v>
      </c>
      <c r="E44" s="21" t="s">
        <v>135</v>
      </c>
    </row>
    <row r="45" spans="2:7" x14ac:dyDescent="0.2">
      <c r="B45" t="s">
        <v>137</v>
      </c>
      <c r="C45" t="s">
        <v>100</v>
      </c>
      <c r="D45">
        <v>7.1</v>
      </c>
      <c r="E45">
        <v>4.8</v>
      </c>
      <c r="F45" t="s">
        <v>76</v>
      </c>
    </row>
    <row r="46" spans="2:7" x14ac:dyDescent="0.2">
      <c r="C46" t="s">
        <v>77</v>
      </c>
      <c r="D46" s="6">
        <v>0.50600000000000001</v>
      </c>
      <c r="E46" s="6">
        <v>0.35399999999999998</v>
      </c>
      <c r="F46" t="s">
        <v>78</v>
      </c>
    </row>
    <row r="47" spans="2:7" x14ac:dyDescent="0.2">
      <c r="B47" t="s">
        <v>137</v>
      </c>
      <c r="C47" t="s">
        <v>79</v>
      </c>
      <c r="D47">
        <v>6.6</v>
      </c>
      <c r="E47">
        <v>4.2</v>
      </c>
    </row>
    <row r="48" spans="2:7" x14ac:dyDescent="0.2">
      <c r="C48" t="s">
        <v>80</v>
      </c>
      <c r="D48" s="6">
        <v>0.24199999999999999</v>
      </c>
      <c r="E48" s="6">
        <v>6.2E-2</v>
      </c>
    </row>
    <row r="49" spans="3:6" x14ac:dyDescent="0.2">
      <c r="C49" t="s">
        <v>81</v>
      </c>
      <c r="D49">
        <v>0.46</v>
      </c>
      <c r="F49" t="s">
        <v>76</v>
      </c>
    </row>
    <row r="50" spans="3:6" x14ac:dyDescent="0.2">
      <c r="C50" t="s">
        <v>109</v>
      </c>
      <c r="D50" t="s">
        <v>291</v>
      </c>
    </row>
    <row r="52" spans="3:6" x14ac:dyDescent="0.2">
      <c r="C52" s="20" t="s">
        <v>73</v>
      </c>
    </row>
    <row r="56" spans="3:6" x14ac:dyDescent="0.2">
      <c r="C56" s="20" t="s">
        <v>129</v>
      </c>
    </row>
    <row r="57" spans="3:6" x14ac:dyDescent="0.2">
      <c r="C57" s="20" t="s">
        <v>130</v>
      </c>
    </row>
    <row r="58" spans="3:6" x14ac:dyDescent="0.2">
      <c r="C58" s="20" t="s">
        <v>128</v>
      </c>
    </row>
    <row r="59" spans="3:6" x14ac:dyDescent="0.2">
      <c r="C59" t="s">
        <v>134</v>
      </c>
    </row>
    <row r="60" spans="3:6" x14ac:dyDescent="0.2">
      <c r="C60" t="s">
        <v>132</v>
      </c>
    </row>
    <row r="61" spans="3:6" x14ac:dyDescent="0.2">
      <c r="C61" s="20"/>
    </row>
    <row r="62" spans="3:6" x14ac:dyDescent="0.2">
      <c r="C62" s="20"/>
    </row>
    <row r="64" spans="3:6" x14ac:dyDescent="0.2">
      <c r="C64" s="6" t="s">
        <v>24</v>
      </c>
    </row>
    <row r="65" spans="2:16" x14ac:dyDescent="0.2">
      <c r="C65" s="6" t="s">
        <v>27</v>
      </c>
    </row>
    <row r="66" spans="2:16" x14ac:dyDescent="0.2">
      <c r="C66" s="31" t="s">
        <v>295</v>
      </c>
    </row>
    <row r="67" spans="2:16" x14ac:dyDescent="0.2">
      <c r="C67">
        <v>2025</v>
      </c>
      <c r="D67">
        <f>C67+1</f>
        <v>2026</v>
      </c>
      <c r="E67">
        <f t="shared" ref="E67:P67" si="0">D67+1</f>
        <v>2027</v>
      </c>
      <c r="F67">
        <f t="shared" si="0"/>
        <v>2028</v>
      </c>
      <c r="G67">
        <f t="shared" si="0"/>
        <v>2029</v>
      </c>
      <c r="H67">
        <f t="shared" si="0"/>
        <v>2030</v>
      </c>
      <c r="I67">
        <f t="shared" si="0"/>
        <v>2031</v>
      </c>
      <c r="J67">
        <f t="shared" si="0"/>
        <v>2032</v>
      </c>
      <c r="K67">
        <f t="shared" si="0"/>
        <v>2033</v>
      </c>
      <c r="L67">
        <f t="shared" si="0"/>
        <v>2034</v>
      </c>
      <c r="M67">
        <f t="shared" si="0"/>
        <v>2035</v>
      </c>
      <c r="N67">
        <f t="shared" si="0"/>
        <v>2036</v>
      </c>
      <c r="O67">
        <f t="shared" si="0"/>
        <v>2037</v>
      </c>
      <c r="P67">
        <f t="shared" si="0"/>
        <v>2038</v>
      </c>
    </row>
    <row r="68" spans="2:16" x14ac:dyDescent="0.2">
      <c r="B68" t="s">
        <v>23</v>
      </c>
      <c r="C68" s="5">
        <v>500000</v>
      </c>
      <c r="D68" s="5">
        <f>C68*1.01</f>
        <v>505000</v>
      </c>
      <c r="E68" s="5">
        <f t="shared" ref="E68:P68" si="1">D68*1.01</f>
        <v>510050</v>
      </c>
      <c r="F68" s="5">
        <f t="shared" si="1"/>
        <v>515150.5</v>
      </c>
      <c r="G68" s="5">
        <f t="shared" si="1"/>
        <v>520302.005</v>
      </c>
      <c r="H68" s="5">
        <f t="shared" si="1"/>
        <v>525505.02505000005</v>
      </c>
      <c r="I68" s="5">
        <f t="shared" si="1"/>
        <v>530760.07530050003</v>
      </c>
      <c r="J68" s="5">
        <f t="shared" si="1"/>
        <v>536067.67605350504</v>
      </c>
      <c r="K68" s="5">
        <f t="shared" si="1"/>
        <v>541428.35281404015</v>
      </c>
      <c r="L68" s="5">
        <f t="shared" si="1"/>
        <v>546842.63634218054</v>
      </c>
      <c r="M68" s="5">
        <f t="shared" si="1"/>
        <v>552311.06270560238</v>
      </c>
      <c r="N68" s="5">
        <f t="shared" si="1"/>
        <v>557834.17333265836</v>
      </c>
      <c r="O68" s="5">
        <f t="shared" si="1"/>
        <v>563412.51506598492</v>
      </c>
      <c r="P68" s="5">
        <f t="shared" si="1"/>
        <v>569046.64021664474</v>
      </c>
    </row>
    <row r="69" spans="2:16" x14ac:dyDescent="0.2">
      <c r="B69" t="s">
        <v>6</v>
      </c>
      <c r="C69" s="5">
        <v>85000</v>
      </c>
      <c r="D69" s="5">
        <v>85000</v>
      </c>
      <c r="E69" s="5">
        <v>85000</v>
      </c>
      <c r="F69" s="5">
        <v>85000</v>
      </c>
      <c r="G69" s="5">
        <v>85000</v>
      </c>
      <c r="H69" s="5">
        <v>85000</v>
      </c>
      <c r="I69" s="5">
        <v>85000</v>
      </c>
      <c r="J69" s="5">
        <v>85000</v>
      </c>
      <c r="K69" s="5">
        <v>85000</v>
      </c>
      <c r="L69" s="5">
        <v>85000</v>
      </c>
      <c r="M69" s="5">
        <v>85000</v>
      </c>
      <c r="N69" s="5">
        <v>85000</v>
      </c>
      <c r="O69" s="5">
        <v>85000</v>
      </c>
      <c r="P69" s="5">
        <v>85000</v>
      </c>
    </row>
    <row r="70" spans="2:16" x14ac:dyDescent="0.2">
      <c r="B70" t="s">
        <v>26</v>
      </c>
      <c r="C70" s="5">
        <f>C68*0.25</f>
        <v>125000</v>
      </c>
      <c r="D70" s="5">
        <f t="shared" ref="D70:O70" si="2">D68*0.25</f>
        <v>126250</v>
      </c>
      <c r="E70" s="5">
        <f t="shared" si="2"/>
        <v>127512.5</v>
      </c>
      <c r="F70" s="5">
        <f t="shared" si="2"/>
        <v>128787.625</v>
      </c>
      <c r="G70" s="5">
        <f t="shared" si="2"/>
        <v>130075.50125</v>
      </c>
      <c r="H70" s="5">
        <f t="shared" si="2"/>
        <v>131376.25626250001</v>
      </c>
      <c r="I70" s="5">
        <f t="shared" si="2"/>
        <v>132690.01882512501</v>
      </c>
      <c r="J70" s="5">
        <f t="shared" si="2"/>
        <v>134016.91901337626</v>
      </c>
      <c r="K70" s="5">
        <f t="shared" si="2"/>
        <v>135357.08820351004</v>
      </c>
      <c r="L70" s="5">
        <f t="shared" si="2"/>
        <v>136710.65908554514</v>
      </c>
      <c r="M70" s="5">
        <f t="shared" si="2"/>
        <v>138077.7656764006</v>
      </c>
      <c r="N70" s="5">
        <f t="shared" si="2"/>
        <v>139458.54333316459</v>
      </c>
      <c r="O70" s="5">
        <f t="shared" si="2"/>
        <v>140853.12876649623</v>
      </c>
      <c r="P70" s="5">
        <f t="shared" ref="P70" si="3">P68*0.25</f>
        <v>142261.66005416118</v>
      </c>
    </row>
    <row r="71" spans="2:16" x14ac:dyDescent="0.2">
      <c r="B71" t="s">
        <v>25</v>
      </c>
      <c r="C71" s="5">
        <v>0</v>
      </c>
      <c r="D71" s="5">
        <f t="shared" ref="D71:P71" si="4">(D70*D69)/1000000*0.8</f>
        <v>8585</v>
      </c>
      <c r="E71" s="5">
        <f t="shared" si="4"/>
        <v>8670.85</v>
      </c>
      <c r="F71" s="5">
        <f t="shared" si="4"/>
        <v>8757.558500000001</v>
      </c>
      <c r="G71" s="5">
        <f t="shared" si="4"/>
        <v>8845.1340849999997</v>
      </c>
      <c r="H71" s="5">
        <f t="shared" si="4"/>
        <v>8933.5854258500021</v>
      </c>
      <c r="I71" s="5">
        <f t="shared" si="4"/>
        <v>9022.9212801085014</v>
      </c>
      <c r="J71" s="5">
        <f t="shared" si="4"/>
        <v>9113.1504929095863</v>
      </c>
      <c r="K71" s="5">
        <f t="shared" si="4"/>
        <v>9204.2819978386815</v>
      </c>
      <c r="L71" s="5">
        <f t="shared" si="4"/>
        <v>9296.3248178170688</v>
      </c>
      <c r="M71" s="5">
        <f t="shared" si="4"/>
        <v>9389.2880659952407</v>
      </c>
      <c r="N71" s="5">
        <f t="shared" si="4"/>
        <v>9483.1809466551931</v>
      </c>
      <c r="O71" s="5">
        <f t="shared" si="4"/>
        <v>9578.0127561217432</v>
      </c>
      <c r="P71" s="5">
        <f t="shared" si="4"/>
        <v>9673.7928836829615</v>
      </c>
    </row>
    <row r="72" spans="2:16" x14ac:dyDescent="0.2">
      <c r="F72" t="s">
        <v>292</v>
      </c>
    </row>
    <row r="73" spans="2:16" x14ac:dyDescent="0.2">
      <c r="C73" t="s">
        <v>28</v>
      </c>
      <c r="D73" s="6">
        <v>0.08</v>
      </c>
      <c r="F73" s="21" t="s">
        <v>296</v>
      </c>
      <c r="G73" s="21" t="s">
        <v>297</v>
      </c>
      <c r="I73" t="s">
        <v>293</v>
      </c>
    </row>
    <row r="74" spans="2:16" x14ac:dyDescent="0.2">
      <c r="C74" t="s">
        <v>29</v>
      </c>
      <c r="D74" s="19">
        <f>NPV(D73,C71:P71)</f>
        <v>66036.985413896138</v>
      </c>
      <c r="E74" s="4">
        <f>D74*0.3</f>
        <v>19811.09562416884</v>
      </c>
      <c r="F74" s="4">
        <f>D74*0.24</f>
        <v>15848.876499335072</v>
      </c>
      <c r="G74" s="4">
        <f>F74*0.75</f>
        <v>11886.657374501305</v>
      </c>
      <c r="H74" s="4">
        <f>G74*0.3</f>
        <v>3565.9972123503912</v>
      </c>
    </row>
    <row r="75" spans="2:16" x14ac:dyDescent="0.2">
      <c r="C75" t="s">
        <v>44</v>
      </c>
      <c r="D75" s="4">
        <f>D74/Main!K3</f>
        <v>88.897191592688145</v>
      </c>
    </row>
    <row r="76" spans="2:16" x14ac:dyDescent="0.2">
      <c r="D76" s="6">
        <f>D75/Main!K2-1</f>
        <v>3.678799557509902</v>
      </c>
    </row>
    <row r="78" spans="2:16" x14ac:dyDescent="0.2">
      <c r="D78" s="4">
        <f>D74*0.3</f>
        <v>19811.09562416884</v>
      </c>
      <c r="E78" s="4">
        <f>D78+F16</f>
        <v>22686.09562416884</v>
      </c>
    </row>
    <row r="79" spans="2:16" x14ac:dyDescent="0.2">
      <c r="E79" s="4">
        <f>E78/Main!K3</f>
        <v>30.539404192236216</v>
      </c>
    </row>
    <row r="80" spans="2:16" x14ac:dyDescent="0.2">
      <c r="E80" s="6">
        <f>E79/Main!K2-1</f>
        <v>0.60733706274927446</v>
      </c>
    </row>
  </sheetData>
  <hyperlinks>
    <hyperlink ref="A1" location="Main!A1" display="Main" xr:uid="{A766823E-8D5C-44B8-80CA-E95AD45ACE31}"/>
    <hyperlink ref="C9" location="competitors!A1" display="Keytruda (pembrolizumab) PD-1 inhibitor; BNT327 PD-L1/VEGF; Tagrisso TKI, Rybrevant (amivantamab)" xr:uid="{08C05697-4D55-4A32-94E7-C3A0B31E0318}"/>
    <hyperlink ref="C20" r:id="rId1" xr:uid="{23E5B0E9-4B0A-4BA5-8577-1B35BB4D122A}"/>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50696-A04D-4144-AAFE-A6BDDDF98F37}">
  <dimension ref="A1:P34"/>
  <sheetViews>
    <sheetView zoomScale="145" zoomScaleNormal="145" workbookViewId="0">
      <pane xSplit="2" ySplit="2" topLeftCell="C3" activePane="bottomRight" state="frozen"/>
      <selection pane="topRight" activeCell="C1" sqref="C1"/>
      <selection pane="bottomLeft" activeCell="A3" sqref="A3"/>
      <selection pane="bottomRight" activeCell="B3" sqref="B3"/>
    </sheetView>
  </sheetViews>
  <sheetFormatPr defaultRowHeight="12.75" x14ac:dyDescent="0.2"/>
  <cols>
    <col min="1" max="1" width="5" bestFit="1" customWidth="1"/>
    <col min="2" max="2" width="14.42578125" bestFit="1" customWidth="1"/>
  </cols>
  <sheetData>
    <row r="1" spans="1:1" x14ac:dyDescent="0.2">
      <c r="A1" s="1" t="s">
        <v>0</v>
      </c>
    </row>
    <row r="25" spans="2:16" x14ac:dyDescent="0.2">
      <c r="C25">
        <v>2025</v>
      </c>
      <c r="D25">
        <f>C25+1</f>
        <v>2026</v>
      </c>
      <c r="E25">
        <f t="shared" ref="E25:P25" si="0">D25+1</f>
        <v>2027</v>
      </c>
      <c r="F25">
        <f t="shared" si="0"/>
        <v>2028</v>
      </c>
      <c r="G25">
        <f t="shared" si="0"/>
        <v>2029</v>
      </c>
      <c r="H25">
        <f t="shared" si="0"/>
        <v>2030</v>
      </c>
      <c r="I25">
        <f t="shared" si="0"/>
        <v>2031</v>
      </c>
      <c r="J25">
        <f t="shared" si="0"/>
        <v>2032</v>
      </c>
      <c r="K25">
        <f t="shared" si="0"/>
        <v>2033</v>
      </c>
      <c r="L25">
        <f t="shared" si="0"/>
        <v>2034</v>
      </c>
      <c r="M25">
        <f t="shared" si="0"/>
        <v>2035</v>
      </c>
      <c r="N25">
        <f t="shared" si="0"/>
        <v>2036</v>
      </c>
      <c r="O25">
        <f t="shared" si="0"/>
        <v>2037</v>
      </c>
      <c r="P25">
        <f t="shared" si="0"/>
        <v>2038</v>
      </c>
    </row>
    <row r="26" spans="2:16" x14ac:dyDescent="0.2">
      <c r="B26" t="s">
        <v>23</v>
      </c>
      <c r="C26" s="5">
        <v>500000</v>
      </c>
      <c r="D26" s="5">
        <f>C26*1.01</f>
        <v>505000</v>
      </c>
      <c r="E26" s="5">
        <f t="shared" ref="E26:P26" si="1">D26*1.01</f>
        <v>510050</v>
      </c>
      <c r="F26" s="5">
        <f t="shared" si="1"/>
        <v>515150.5</v>
      </c>
      <c r="G26" s="5">
        <f t="shared" si="1"/>
        <v>520302.005</v>
      </c>
      <c r="H26" s="5">
        <f t="shared" si="1"/>
        <v>525505.02505000005</v>
      </c>
      <c r="I26" s="5">
        <f t="shared" si="1"/>
        <v>530760.07530050003</v>
      </c>
      <c r="J26" s="5">
        <f t="shared" si="1"/>
        <v>536067.67605350504</v>
      </c>
      <c r="K26" s="5">
        <f t="shared" si="1"/>
        <v>541428.35281404015</v>
      </c>
      <c r="L26" s="5">
        <f t="shared" si="1"/>
        <v>546842.63634218054</v>
      </c>
      <c r="M26" s="5">
        <f t="shared" si="1"/>
        <v>552311.06270560238</v>
      </c>
      <c r="N26" s="5">
        <f t="shared" si="1"/>
        <v>557834.17333265836</v>
      </c>
      <c r="O26" s="5">
        <f t="shared" si="1"/>
        <v>563412.51506598492</v>
      </c>
      <c r="P26" s="5">
        <f t="shared" si="1"/>
        <v>569046.64021664474</v>
      </c>
    </row>
    <row r="27" spans="2:16" x14ac:dyDescent="0.2">
      <c r="B27" t="s">
        <v>6</v>
      </c>
      <c r="C27" s="5">
        <v>85000</v>
      </c>
      <c r="D27" s="5">
        <v>85000</v>
      </c>
      <c r="E27" s="5">
        <v>85000</v>
      </c>
      <c r="F27" s="5">
        <v>85000</v>
      </c>
      <c r="G27" s="5">
        <v>85000</v>
      </c>
      <c r="H27" s="5">
        <v>85000</v>
      </c>
      <c r="I27" s="5">
        <v>85000</v>
      </c>
      <c r="J27" s="5">
        <v>85000</v>
      </c>
      <c r="K27" s="5">
        <v>85000</v>
      </c>
      <c r="L27" s="5">
        <v>85000</v>
      </c>
      <c r="M27" s="5">
        <v>85000</v>
      </c>
      <c r="N27" s="5">
        <v>85000</v>
      </c>
      <c r="O27" s="5">
        <v>85000</v>
      </c>
      <c r="P27" s="5">
        <v>85000</v>
      </c>
    </row>
    <row r="28" spans="2:16" x14ac:dyDescent="0.2">
      <c r="B28" t="s">
        <v>26</v>
      </c>
      <c r="C28" s="5">
        <f>C26*0.25</f>
        <v>125000</v>
      </c>
      <c r="D28" s="5">
        <f t="shared" ref="D28:P28" si="2">D26*0.25</f>
        <v>126250</v>
      </c>
      <c r="E28" s="5">
        <f t="shared" si="2"/>
        <v>127512.5</v>
      </c>
      <c r="F28" s="5">
        <f t="shared" si="2"/>
        <v>128787.625</v>
      </c>
      <c r="G28" s="5">
        <f t="shared" si="2"/>
        <v>130075.50125</v>
      </c>
      <c r="H28" s="5">
        <f t="shared" si="2"/>
        <v>131376.25626250001</v>
      </c>
      <c r="I28" s="5">
        <f t="shared" si="2"/>
        <v>132690.01882512501</v>
      </c>
      <c r="J28" s="5">
        <f t="shared" si="2"/>
        <v>134016.91901337626</v>
      </c>
      <c r="K28" s="5">
        <f t="shared" si="2"/>
        <v>135357.08820351004</v>
      </c>
      <c r="L28" s="5">
        <f t="shared" si="2"/>
        <v>136710.65908554514</v>
      </c>
      <c r="M28" s="5">
        <f t="shared" si="2"/>
        <v>138077.7656764006</v>
      </c>
      <c r="N28" s="5">
        <f t="shared" si="2"/>
        <v>139458.54333316459</v>
      </c>
      <c r="O28" s="5">
        <f t="shared" si="2"/>
        <v>140853.12876649623</v>
      </c>
      <c r="P28" s="5">
        <f t="shared" si="2"/>
        <v>142261.66005416118</v>
      </c>
    </row>
    <row r="29" spans="2:16" x14ac:dyDescent="0.2">
      <c r="B29" t="s">
        <v>25</v>
      </c>
      <c r="C29" s="5">
        <v>0</v>
      </c>
      <c r="D29" s="5">
        <f t="shared" ref="D29:P29" si="3">(D28*D27)/1000000*0.8</f>
        <v>8585</v>
      </c>
      <c r="E29" s="5">
        <f t="shared" si="3"/>
        <v>8670.85</v>
      </c>
      <c r="F29" s="5">
        <f t="shared" si="3"/>
        <v>8757.558500000001</v>
      </c>
      <c r="G29" s="5">
        <f t="shared" si="3"/>
        <v>8845.1340849999997</v>
      </c>
      <c r="H29" s="5">
        <f t="shared" si="3"/>
        <v>8933.5854258500021</v>
      </c>
      <c r="I29" s="5">
        <f t="shared" si="3"/>
        <v>9022.9212801085014</v>
      </c>
      <c r="J29" s="5">
        <f t="shared" si="3"/>
        <v>9113.1504929095863</v>
      </c>
      <c r="K29" s="5">
        <f t="shared" si="3"/>
        <v>9204.2819978386815</v>
      </c>
      <c r="L29" s="5">
        <f t="shared" si="3"/>
        <v>9296.3248178170688</v>
      </c>
      <c r="M29" s="5">
        <f t="shared" si="3"/>
        <v>9389.2880659952407</v>
      </c>
      <c r="N29" s="5">
        <f t="shared" si="3"/>
        <v>9483.1809466551931</v>
      </c>
      <c r="O29" s="5">
        <f t="shared" si="3"/>
        <v>9578.0127561217432</v>
      </c>
      <c r="P29" s="5">
        <f t="shared" si="3"/>
        <v>9673.7928836829615</v>
      </c>
    </row>
    <row r="32" spans="2:16" x14ac:dyDescent="0.2">
      <c r="B32" t="s">
        <v>156</v>
      </c>
    </row>
    <row r="33" spans="3:3" x14ac:dyDescent="0.2">
      <c r="C33" s="25" t="s">
        <v>24</v>
      </c>
    </row>
    <row r="34" spans="3:3" x14ac:dyDescent="0.2">
      <c r="C34" s="25" t="s">
        <v>27</v>
      </c>
    </row>
  </sheetData>
  <hyperlinks>
    <hyperlink ref="A1" location="Main!A1" display="Main" xr:uid="{FF336A62-FC4F-42FE-AFB4-AD361AC680A5}"/>
    <hyperlink ref="C34" r:id="rId1" xr:uid="{28CB01FE-08C4-4CAE-A339-C2EDE34C271E}"/>
    <hyperlink ref="C33" r:id="rId2" xr:uid="{0CE53D00-5525-4FF3-BBBF-382BD630271C}"/>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DA17-6A48-4469-9999-419CD253A111}">
  <dimension ref="A1:J27"/>
  <sheetViews>
    <sheetView zoomScale="145" zoomScaleNormal="145" workbookViewId="0">
      <pane xSplit="2" ySplit="2" topLeftCell="C3" activePane="bottomRight" state="frozen"/>
      <selection pane="topRight" activeCell="C1" sqref="C1"/>
      <selection pane="bottomLeft" activeCell="A3" sqref="A3"/>
      <selection pane="bottomRight" activeCell="D11" sqref="D11"/>
    </sheetView>
  </sheetViews>
  <sheetFormatPr defaultRowHeight="12.75" x14ac:dyDescent="0.2"/>
  <cols>
    <col min="1" max="1" width="5" bestFit="1" customWidth="1"/>
    <col min="2" max="2" width="12" bestFit="1" customWidth="1"/>
    <col min="3" max="3" width="14.28515625" customWidth="1"/>
    <col min="4" max="4" width="23.85546875" customWidth="1"/>
    <col min="5" max="5" width="22" bestFit="1" customWidth="1"/>
    <col min="6" max="6" width="15.85546875" bestFit="1" customWidth="1"/>
  </cols>
  <sheetData>
    <row r="1" spans="1:10" x14ac:dyDescent="0.2">
      <c r="A1" s="1" t="s">
        <v>0</v>
      </c>
    </row>
    <row r="2" spans="1:10" x14ac:dyDescent="0.2">
      <c r="B2" t="s">
        <v>18</v>
      </c>
      <c r="C2" t="s">
        <v>19</v>
      </c>
      <c r="D2" t="s">
        <v>2</v>
      </c>
      <c r="E2" t="s">
        <v>3</v>
      </c>
      <c r="F2" t="s">
        <v>145</v>
      </c>
    </row>
    <row r="3" spans="1:10" x14ac:dyDescent="0.2">
      <c r="B3" t="s">
        <v>147</v>
      </c>
      <c r="C3" t="s">
        <v>148</v>
      </c>
      <c r="D3" t="s">
        <v>287</v>
      </c>
      <c r="E3" t="s">
        <v>154</v>
      </c>
    </row>
    <row r="4" spans="1:10" x14ac:dyDescent="0.2">
      <c r="B4" t="s">
        <v>149</v>
      </c>
      <c r="C4" t="s">
        <v>272</v>
      </c>
      <c r="D4" t="s">
        <v>153</v>
      </c>
      <c r="E4" t="s">
        <v>155</v>
      </c>
    </row>
    <row r="5" spans="1:10" x14ac:dyDescent="0.2">
      <c r="B5" t="s">
        <v>150</v>
      </c>
      <c r="C5" t="s">
        <v>151</v>
      </c>
    </row>
    <row r="6" spans="1:10" x14ac:dyDescent="0.2">
      <c r="B6" t="s">
        <v>152</v>
      </c>
      <c r="C6" t="s">
        <v>285</v>
      </c>
      <c r="D6" t="s">
        <v>16</v>
      </c>
      <c r="E6" t="s">
        <v>286</v>
      </c>
    </row>
    <row r="7" spans="1:10" x14ac:dyDescent="0.2">
      <c r="B7" t="s">
        <v>268</v>
      </c>
      <c r="C7" t="s">
        <v>269</v>
      </c>
    </row>
    <row r="13" spans="1:10" x14ac:dyDescent="0.2">
      <c r="C13" s="27" t="s">
        <v>270</v>
      </c>
      <c r="D13" s="28" t="s">
        <v>2</v>
      </c>
      <c r="E13" s="27" t="s">
        <v>1</v>
      </c>
      <c r="F13" s="29" t="s">
        <v>271</v>
      </c>
      <c r="G13" s="28" t="s">
        <v>12</v>
      </c>
      <c r="H13" s="28" t="s">
        <v>237</v>
      </c>
      <c r="I13" s="28" t="s">
        <v>145</v>
      </c>
      <c r="J13" s="27"/>
    </row>
    <row r="14" spans="1:10" x14ac:dyDescent="0.2">
      <c r="B14" t="s">
        <v>149</v>
      </c>
      <c r="C14" t="s">
        <v>99</v>
      </c>
      <c r="D14" t="s">
        <v>274</v>
      </c>
      <c r="E14" s="30" t="s">
        <v>97</v>
      </c>
      <c r="G14" t="s">
        <v>15</v>
      </c>
    </row>
    <row r="15" spans="1:10" x14ac:dyDescent="0.2">
      <c r="B15" t="s">
        <v>149</v>
      </c>
      <c r="C15" t="s">
        <v>96</v>
      </c>
      <c r="D15" t="s">
        <v>16</v>
      </c>
      <c r="E15" s="30" t="s">
        <v>98</v>
      </c>
      <c r="G15" t="s">
        <v>15</v>
      </c>
    </row>
    <row r="16" spans="1:10" x14ac:dyDescent="0.2">
      <c r="C16" s="20"/>
    </row>
    <row r="17" spans="2:9" x14ac:dyDescent="0.2">
      <c r="B17" t="s">
        <v>150</v>
      </c>
      <c r="C17" t="s">
        <v>273</v>
      </c>
      <c r="D17" t="s">
        <v>275</v>
      </c>
      <c r="E17" s="30" t="s">
        <v>82</v>
      </c>
      <c r="G17" t="s">
        <v>15</v>
      </c>
    </row>
    <row r="19" spans="2:9" x14ac:dyDescent="0.2">
      <c r="B19" t="s">
        <v>147</v>
      </c>
      <c r="C19" t="s">
        <v>277</v>
      </c>
      <c r="D19" t="s">
        <v>274</v>
      </c>
      <c r="E19" s="30" t="s">
        <v>276</v>
      </c>
      <c r="G19" t="s">
        <v>15</v>
      </c>
      <c r="I19" t="s">
        <v>278</v>
      </c>
    </row>
    <row r="20" spans="2:9" x14ac:dyDescent="0.2">
      <c r="B20" t="s">
        <v>147</v>
      </c>
      <c r="D20" t="s">
        <v>16</v>
      </c>
      <c r="E20" t="s">
        <v>280</v>
      </c>
      <c r="G20" t="s">
        <v>15</v>
      </c>
      <c r="I20" t="s">
        <v>284</v>
      </c>
    </row>
    <row r="21" spans="2:9" x14ac:dyDescent="0.2">
      <c r="B21" t="s">
        <v>147</v>
      </c>
      <c r="C21" s="20"/>
      <c r="D21" t="s">
        <v>282</v>
      </c>
      <c r="E21" t="s">
        <v>279</v>
      </c>
      <c r="G21" t="s">
        <v>15</v>
      </c>
    </row>
    <row r="22" spans="2:9" x14ac:dyDescent="0.2">
      <c r="B22" t="s">
        <v>147</v>
      </c>
      <c r="D22" t="s">
        <v>16</v>
      </c>
      <c r="E22" t="s">
        <v>281</v>
      </c>
      <c r="G22" t="s">
        <v>283</v>
      </c>
    </row>
    <row r="24" spans="2:9" x14ac:dyDescent="0.2">
      <c r="C24" s="20"/>
    </row>
    <row r="27" spans="2:9" x14ac:dyDescent="0.2">
      <c r="C27" s="20"/>
    </row>
  </sheetData>
  <hyperlinks>
    <hyperlink ref="A1" location="Main!A1" display="Main" xr:uid="{CED45B77-8F6E-45BE-BBCA-3DBFD821C08A}"/>
    <hyperlink ref="E19" r:id="rId1" xr:uid="{7636961B-14DD-4B00-B82C-23FC05CB9686}"/>
    <hyperlink ref="E17" r:id="rId2" xr:uid="{6F52E31D-79C4-4056-9310-3AFB515ACD65}"/>
    <hyperlink ref="E15" r:id="rId3" xr:uid="{B3DCC21A-01D9-4408-9717-DB4D33D9E8AD}"/>
    <hyperlink ref="E14" r:id="rId4" xr:uid="{66FAC21C-A65D-4BD7-947C-E97888B929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IP</vt:lpstr>
      <vt:lpstr>Literature</vt:lpstr>
      <vt:lpstr>Ivonescimab</vt:lpstr>
      <vt:lpstr>NSCLC</vt:lpstr>
      <vt:lpstr>Drugs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2025-08-17T06:54:50Z</dcterms:created>
  <dcterms:modified xsi:type="dcterms:W3CDTF">2025-09-12T04:40:45Z</dcterms:modified>
</cp:coreProperties>
</file>