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FFEFFFEB-9170-4DE1-AABE-08A378C1832E}" xr6:coauthVersionLast="47" xr6:coauthVersionMax="47" xr10:uidLastSave="{00000000-0000-0000-0000-000000000000}"/>
  <bookViews>
    <workbookView xWindow="1575" yWindow="525" windowWidth="21945" windowHeight="13935" activeTab="1" xr2:uid="{09F161B0-F89E-4C8B-8031-C3ED112ACB2C}"/>
  </bookViews>
  <sheets>
    <sheet name="Main" sheetId="1" r:id="rId1"/>
    <sheet name="Mod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K6" i="2" s="1"/>
  <c r="L6" i="2" s="1"/>
  <c r="M6" i="2" s="1"/>
  <c r="N6" i="2" s="1"/>
  <c r="O6" i="2" s="1"/>
  <c r="G11" i="2"/>
  <c r="H11" i="2" s="1"/>
  <c r="I11" i="2" s="1"/>
  <c r="J11" i="2" s="1"/>
  <c r="K11" i="2" s="1"/>
  <c r="L11" i="2" s="1"/>
  <c r="M11" i="2" s="1"/>
  <c r="N11" i="2" s="1"/>
  <c r="O11" i="2" s="1"/>
  <c r="F11" i="2"/>
  <c r="G6" i="2"/>
  <c r="H6" i="2"/>
  <c r="I6" i="2"/>
  <c r="F6" i="2"/>
  <c r="F12" i="2" l="1"/>
  <c r="D30" i="2"/>
  <c r="E30" i="2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C30" i="2"/>
  <c r="C26" i="2" s="1"/>
  <c r="E35" i="2"/>
  <c r="E33" i="2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D12" i="2"/>
  <c r="E12" i="2"/>
  <c r="C12" i="2"/>
  <c r="D6" i="2"/>
  <c r="D8" i="2" s="1"/>
  <c r="D24" i="2" s="1"/>
  <c r="E6" i="2"/>
  <c r="E8" i="2"/>
  <c r="E24" i="2" s="1"/>
  <c r="C6" i="2"/>
  <c r="C8" i="2" s="1"/>
  <c r="L6" i="1"/>
  <c r="L5" i="1"/>
  <c r="L4" i="1"/>
  <c r="L7" i="1" s="1"/>
  <c r="D26" i="2" l="1"/>
  <c r="E22" i="2"/>
  <c r="D22" i="2"/>
  <c r="C13" i="2"/>
  <c r="C16" i="2" s="1"/>
  <c r="C18" i="2" s="1"/>
  <c r="C20" i="2" s="1"/>
  <c r="K22" i="2"/>
  <c r="K7" i="2"/>
  <c r="K8" i="2" s="1"/>
  <c r="G12" i="2"/>
  <c r="E32" i="2"/>
  <c r="F15" i="2" s="1"/>
  <c r="C25" i="2"/>
  <c r="C24" i="2"/>
  <c r="H12" i="2"/>
  <c r="I12" i="2"/>
  <c r="F30" i="2"/>
  <c r="F7" i="2"/>
  <c r="F8" i="2" s="1"/>
  <c r="G22" i="2"/>
  <c r="G7" i="2"/>
  <c r="G8" i="2" s="1"/>
  <c r="F22" i="2"/>
  <c r="E13" i="2"/>
  <c r="D13" i="2"/>
  <c r="L22" i="2" l="1"/>
  <c r="L7" i="2"/>
  <c r="L8" i="2" s="1"/>
  <c r="D16" i="2"/>
  <c r="D18" i="2" s="1"/>
  <c r="D20" i="2" s="1"/>
  <c r="D25" i="2"/>
  <c r="E16" i="2"/>
  <c r="E18" i="2" s="1"/>
  <c r="E20" i="2" s="1"/>
  <c r="E25" i="2"/>
  <c r="J12" i="2"/>
  <c r="G30" i="2"/>
  <c r="G13" i="2"/>
  <c r="G25" i="2" s="1"/>
  <c r="F13" i="2"/>
  <c r="H22" i="2"/>
  <c r="H7" i="2"/>
  <c r="H8" i="2" s="1"/>
  <c r="M7" i="2" l="1"/>
  <c r="M8" i="2" s="1"/>
  <c r="M22" i="2"/>
  <c r="K12" i="2"/>
  <c r="K13" i="2" s="1"/>
  <c r="K25" i="2" s="1"/>
  <c r="H30" i="2"/>
  <c r="H13" i="2"/>
  <c r="F25" i="2"/>
  <c r="F16" i="2"/>
  <c r="F17" i="2" s="1"/>
  <c r="I22" i="2"/>
  <c r="I7" i="2"/>
  <c r="I8" i="2" s="1"/>
  <c r="N22" i="2" l="1"/>
  <c r="N7" i="2"/>
  <c r="N8" i="2" s="1"/>
  <c r="L12" i="2"/>
  <c r="L13" i="2" s="1"/>
  <c r="I13" i="2"/>
  <c r="I25" i="2" s="1"/>
  <c r="J30" i="2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I30" i="2"/>
  <c r="J22" i="2"/>
  <c r="J7" i="2"/>
  <c r="J8" i="2" s="1"/>
  <c r="F18" i="2"/>
  <c r="H25" i="2"/>
  <c r="O7" i="2" l="1"/>
  <c r="O8" i="2" s="1"/>
  <c r="O22" i="2"/>
  <c r="M12" i="2"/>
  <c r="M13" i="2" s="1"/>
  <c r="L25" i="2"/>
  <c r="F20" i="2"/>
  <c r="F32" i="2"/>
  <c r="J13" i="2"/>
  <c r="M25" i="2" l="1"/>
  <c r="N12" i="2"/>
  <c r="N13" i="2" s="1"/>
  <c r="O12" i="2"/>
  <c r="O13" i="2" s="1"/>
  <c r="G15" i="2"/>
  <c r="G16" i="2" s="1"/>
  <c r="J25" i="2"/>
  <c r="G17" i="2" l="1"/>
  <c r="G18" i="2" s="1"/>
  <c r="N25" i="2"/>
  <c r="O25" i="2"/>
  <c r="G20" i="2" l="1"/>
  <c r="G32" i="2"/>
  <c r="H15" i="2" s="1"/>
  <c r="H16" i="2" s="1"/>
  <c r="H17" i="2" s="1"/>
  <c r="H18" i="2" s="1"/>
  <c r="H20" i="2" l="1"/>
  <c r="H32" i="2"/>
  <c r="I15" i="2" s="1"/>
  <c r="I16" i="2" s="1"/>
  <c r="I17" i="2" s="1"/>
  <c r="I18" i="2" s="1"/>
  <c r="I20" i="2" l="1"/>
  <c r="I32" i="2"/>
  <c r="J15" i="2" l="1"/>
  <c r="J16" i="2" s="1"/>
  <c r="J17" i="2" l="1"/>
  <c r="J18" i="2" s="1"/>
  <c r="J32" i="2" l="1"/>
  <c r="J20" i="2"/>
  <c r="K15" i="2" l="1"/>
  <c r="K16" i="2" s="1"/>
  <c r="K17" i="2" l="1"/>
  <c r="K18" i="2" s="1"/>
  <c r="K20" i="2" l="1"/>
  <c r="K32" i="2"/>
  <c r="L15" i="2" l="1"/>
  <c r="L16" i="2" s="1"/>
  <c r="L17" i="2" l="1"/>
  <c r="L18" i="2"/>
  <c r="L20" i="2" l="1"/>
  <c r="L32" i="2"/>
  <c r="M15" i="2" l="1"/>
  <c r="M16" i="2" s="1"/>
  <c r="M17" i="2" l="1"/>
  <c r="M18" i="2" s="1"/>
  <c r="M20" i="2" l="1"/>
  <c r="M32" i="2"/>
  <c r="N15" i="2" l="1"/>
  <c r="N16" i="2" s="1"/>
  <c r="N17" i="2" s="1"/>
  <c r="N18" i="2" s="1"/>
  <c r="N32" i="2" s="1"/>
  <c r="O15" i="2" l="1"/>
  <c r="O16" i="2" s="1"/>
  <c r="O17" i="2" s="1"/>
  <c r="O18" i="2" s="1"/>
  <c r="O32" i="2" s="1"/>
  <c r="N20" i="2"/>
  <c r="O20" i="2" l="1"/>
  <c r="P18" i="2"/>
  <c r="Q18" i="2" l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R13" i="2" s="1"/>
  <c r="R14" i="2" s="1"/>
  <c r="R15" i="2" s="1"/>
</calcChain>
</file>

<file path=xl/sharedStrings.xml><?xml version="1.0" encoding="utf-8"?>
<sst xmlns="http://schemas.openxmlformats.org/spreadsheetml/2006/main" count="71" uniqueCount="61">
  <si>
    <t>Price</t>
  </si>
  <si>
    <t>Shares</t>
  </si>
  <si>
    <t>MC</t>
  </si>
  <si>
    <t>Cash</t>
  </si>
  <si>
    <t>Debt</t>
  </si>
  <si>
    <t>EV</t>
  </si>
  <si>
    <t>Royalties</t>
  </si>
  <si>
    <t>Product Sales</t>
  </si>
  <si>
    <t>Collaborative Agreements</t>
  </si>
  <si>
    <t>Revenue</t>
  </si>
  <si>
    <t>COGS</t>
  </si>
  <si>
    <t>Gross Profit</t>
  </si>
  <si>
    <t>Amort</t>
  </si>
  <si>
    <t>R&amp;D</t>
  </si>
  <si>
    <t>SG&amp;A</t>
  </si>
  <si>
    <t>OPEX</t>
  </si>
  <si>
    <t>Operating Income</t>
  </si>
  <si>
    <t>Investment &amp; Other</t>
  </si>
  <si>
    <t>Interest</t>
  </si>
  <si>
    <t>Pretax Income</t>
  </si>
  <si>
    <t>Tax</t>
  </si>
  <si>
    <t>Net Income</t>
  </si>
  <si>
    <t>EPS</t>
  </si>
  <si>
    <t>Revenue Growth</t>
  </si>
  <si>
    <t>Gross Margin</t>
  </si>
  <si>
    <t>Operating Margin</t>
  </si>
  <si>
    <t>FCF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</si>
  <si>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</si>
  <si>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</si>
  <si>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</si>
  <si>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</si>
  <si>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</si>
  <si>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</si>
  <si>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</si>
  <si>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</si>
  <si>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Diff</t>
  </si>
  <si>
    <t>Q424</t>
  </si>
  <si>
    <t>Main</t>
  </si>
  <si>
    <t>Name</t>
  </si>
  <si>
    <t>Indication</t>
  </si>
  <si>
    <t>MOA</t>
  </si>
  <si>
    <t>Economics</t>
  </si>
  <si>
    <t>IP</t>
  </si>
  <si>
    <t>Approved</t>
  </si>
  <si>
    <t>Admin</t>
  </si>
  <si>
    <t>Phase</t>
  </si>
  <si>
    <t>CEO</t>
  </si>
  <si>
    <t>CCO</t>
  </si>
  <si>
    <t>Herceptin SC</t>
  </si>
  <si>
    <t>Mabthera SC</t>
  </si>
  <si>
    <t>Phesgo</t>
  </si>
  <si>
    <t>Darzalex Faspro/SC</t>
  </si>
  <si>
    <t>HyQuiva 10%</t>
  </si>
  <si>
    <t>Tecentriq SC</t>
  </si>
  <si>
    <t>Ocrelizumab SC</t>
  </si>
  <si>
    <t>VYVGART Hytrulo</t>
  </si>
  <si>
    <t>expire 9/30</t>
  </si>
  <si>
    <t>expire 7/30</t>
  </si>
  <si>
    <t>mid-single digit royalty</t>
  </si>
  <si>
    <t>27 usa 29 eu</t>
  </si>
  <si>
    <t>expire 12/40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</si>
</sst>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3" fontId="2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9" fontId="3" fillId="0" borderId="0" xfId="0" applyNumberFormat="1" applyFont="1"/>
    <xf numFmtId="3" fontId="5" fillId="0" borderId="0" xfId="1" applyNumberFormat="1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2" fillId="0" borderId="0" xfId="0" applyFont="1" applyBorder="1"/>
    <xf numFmtId="0" fontId="1" fillId="0" borderId="0" xfId="0" applyFont="1" applyBorder="1"/>
    <xf numFmtId="0" fontId="2" fillId="0" borderId="2" xfId="0" applyFont="1" applyBorder="1"/>
    <xf numFmtId="16" fontId="1" fillId="0" borderId="0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14654</xdr:colOff>
      <xdr:row>50</xdr:row>
      <xdr:rowOff>161192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E4FC21A-0197-17E9-44E0-49C535E145C9}"/>
            </a:ext>
          </a:extLst>
        </xdr:cNvPr>
        <xdr:cNvCxnSpPr/>
      </xdr:nvCxnSpPr>
      <xdr:spPr>
        <a:xfrm>
          <a:off x="3531577" y="0"/>
          <a:ext cx="14654" cy="82427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888AE-3565-48BC-80C7-C570B89CEA73}">
  <dimension ref="A1:M13"/>
  <sheetViews>
    <sheetView zoomScale="115" zoomScaleNormal="115" workbookViewId="0">
      <selection activeCell="L2" sqref="L2"/>
    </sheetView>
  </sheetViews>
  <sheetFormatPr defaultRowHeight="12.75" x14ac:dyDescent="0.2"/>
  <cols>
    <col min="1" max="1" width="3.140625" style="10" customWidth="1"/>
    <col min="2" max="2" width="17" style="10" customWidth="1"/>
    <col min="3" max="3" width="18.140625" style="10" customWidth="1"/>
    <col min="4" max="4" width="11.5703125" style="10" customWidth="1"/>
    <col min="5" max="5" width="11.28515625" style="10" customWidth="1"/>
    <col min="6" max="6" width="12.140625" style="10" customWidth="1"/>
    <col min="7" max="8" width="10.5703125" style="10" customWidth="1"/>
    <col min="9" max="9" width="4.28515625" style="10" customWidth="1"/>
    <col min="10" max="10" width="4" style="10" customWidth="1"/>
    <col min="11" max="16384" width="9.140625" style="10"/>
  </cols>
  <sheetData>
    <row r="1" spans="1:13" x14ac:dyDescent="0.2">
      <c r="A1" s="9"/>
      <c r="E1" s="11" t="s">
        <v>58</v>
      </c>
    </row>
    <row r="2" spans="1:13" x14ac:dyDescent="0.2">
      <c r="B2" s="21" t="s">
        <v>38</v>
      </c>
      <c r="C2" s="19" t="s">
        <v>39</v>
      </c>
      <c r="D2" s="19" t="s">
        <v>43</v>
      </c>
      <c r="E2" s="19" t="s">
        <v>41</v>
      </c>
      <c r="F2" s="19" t="s">
        <v>40</v>
      </c>
      <c r="G2" s="19" t="s">
        <v>44</v>
      </c>
      <c r="H2" s="22" t="s">
        <v>42</v>
      </c>
      <c r="K2" s="10" t="s">
        <v>0</v>
      </c>
      <c r="L2" s="6">
        <v>52</v>
      </c>
    </row>
    <row r="3" spans="1:13" x14ac:dyDescent="0.2">
      <c r="B3" s="12" t="s">
        <v>48</v>
      </c>
      <c r="C3" s="13"/>
      <c r="D3" s="13"/>
      <c r="E3" s="14" t="s">
        <v>57</v>
      </c>
      <c r="F3" s="13"/>
      <c r="G3" s="13"/>
      <c r="H3" s="15"/>
      <c r="K3" s="10" t="s">
        <v>1</v>
      </c>
      <c r="L3" s="1">
        <v>123.15300000000001</v>
      </c>
      <c r="M3" s="10" t="s">
        <v>36</v>
      </c>
    </row>
    <row r="4" spans="1:13" x14ac:dyDescent="0.2">
      <c r="B4" s="12" t="s">
        <v>49</v>
      </c>
      <c r="C4" s="13"/>
      <c r="D4" s="13"/>
      <c r="E4" s="14" t="s">
        <v>56</v>
      </c>
      <c r="F4" s="13"/>
      <c r="G4" s="13"/>
      <c r="H4" s="15"/>
      <c r="K4" s="10" t="s">
        <v>2</v>
      </c>
      <c r="L4" s="1">
        <f>L3*L2</f>
        <v>6403.9560000000001</v>
      </c>
    </row>
    <row r="5" spans="1:13" x14ac:dyDescent="0.2">
      <c r="B5" s="12" t="s">
        <v>50</v>
      </c>
      <c r="C5" s="13"/>
      <c r="D5" s="13"/>
      <c r="E5" s="14" t="s">
        <v>57</v>
      </c>
      <c r="F5" s="13"/>
      <c r="G5" s="13"/>
      <c r="H5" s="15"/>
      <c r="K5" s="10" t="s">
        <v>3</v>
      </c>
      <c r="L5" s="1">
        <f>115.85+480.224</f>
        <v>596.07399999999996</v>
      </c>
      <c r="M5" s="10" t="s">
        <v>36</v>
      </c>
    </row>
    <row r="6" spans="1:13" x14ac:dyDescent="0.2">
      <c r="B6" s="12" t="s">
        <v>51</v>
      </c>
      <c r="C6" s="13"/>
      <c r="D6" s="13"/>
      <c r="E6" s="14" t="s">
        <v>59</v>
      </c>
      <c r="F6" s="13"/>
      <c r="G6" s="13"/>
      <c r="H6" s="15"/>
      <c r="K6" s="10" t="s">
        <v>4</v>
      </c>
      <c r="L6" s="1">
        <f>54.758+1505.8</f>
        <v>1560.558</v>
      </c>
      <c r="M6" s="10" t="s">
        <v>36</v>
      </c>
    </row>
    <row r="7" spans="1:13" x14ac:dyDescent="0.2">
      <c r="B7" s="12" t="s">
        <v>52</v>
      </c>
      <c r="C7" s="13"/>
      <c r="D7" s="13"/>
      <c r="E7" s="16" t="s">
        <v>56</v>
      </c>
      <c r="F7" s="13"/>
      <c r="G7" s="13"/>
      <c r="H7" s="15"/>
      <c r="K7" s="10" t="s">
        <v>5</v>
      </c>
      <c r="L7" s="1">
        <f>L4+L6-L5</f>
        <v>7368.4400000000005</v>
      </c>
    </row>
    <row r="8" spans="1:13" x14ac:dyDescent="0.2">
      <c r="B8" s="12" t="s">
        <v>53</v>
      </c>
      <c r="C8" s="13"/>
      <c r="D8" s="13"/>
      <c r="E8" s="14" t="s">
        <v>60</v>
      </c>
      <c r="F8" s="13"/>
      <c r="G8" s="13"/>
      <c r="H8" s="15"/>
    </row>
    <row r="9" spans="1:13" x14ac:dyDescent="0.2">
      <c r="B9" s="12" t="s">
        <v>54</v>
      </c>
      <c r="C9" s="13"/>
      <c r="D9" s="13"/>
      <c r="E9" s="14" t="s">
        <v>56</v>
      </c>
      <c r="F9" s="13"/>
      <c r="G9" s="13"/>
      <c r="H9" s="15"/>
      <c r="K9" s="11" t="s">
        <v>46</v>
      </c>
    </row>
    <row r="10" spans="1:13" x14ac:dyDescent="0.2">
      <c r="B10" s="12" t="s">
        <v>55</v>
      </c>
      <c r="C10" s="13"/>
      <c r="D10" s="13"/>
      <c r="E10" s="14" t="s">
        <v>60</v>
      </c>
      <c r="F10" s="13"/>
      <c r="G10" s="13"/>
      <c r="H10" s="15"/>
      <c r="K10" s="11" t="s">
        <v>47</v>
      </c>
    </row>
    <row r="11" spans="1:13" x14ac:dyDescent="0.2">
      <c r="B11" s="17"/>
      <c r="C11" s="18"/>
      <c r="D11" s="19" t="s">
        <v>45</v>
      </c>
      <c r="E11" s="18"/>
      <c r="F11" s="18"/>
      <c r="G11" s="18"/>
      <c r="H11" s="20"/>
    </row>
    <row r="13" spans="1:13" x14ac:dyDescent="0.2">
      <c r="C1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F40A-20B8-41C3-ABE1-B9840C2BF50D}">
  <dimension ref="A1:DG35"/>
  <sheetViews>
    <sheetView tabSelected="1" zoomScale="130" zoomScaleNormal="130" workbookViewId="0">
      <pane xSplit="2" ySplit="2" topLeftCell="E3" activePane="bottomRight" state="frozen"/>
      <selection pane="topRight" activeCell="B1" sqref="B1"/>
      <selection pane="bottomLeft" activeCell="A2" sqref="A2"/>
      <selection pane="bottomRight" activeCell="J6" sqref="J6"/>
    </sheetView>
  </sheetViews>
  <sheetFormatPr defaultColWidth="8.85546875" defaultRowHeight="12.75" x14ac:dyDescent="0.2"/>
  <cols>
    <col min="1" max="1" width="5.140625" style="1" customWidth="1"/>
    <col min="2" max="2" width="21.140625" style="1" customWidth="1"/>
    <col min="3" max="16384" width="8.85546875" style="1"/>
  </cols>
  <sheetData>
    <row r="1" spans="1:18" ht="14.25" x14ac:dyDescent="0.2">
      <c r="A1" s="8" t="s">
        <v>37</v>
      </c>
    </row>
    <row r="2" spans="1:18" x14ac:dyDescent="0.2">
      <c r="C2" s="2">
        <v>2022</v>
      </c>
      <c r="D2" s="2">
        <f>C2+1</f>
        <v>2023</v>
      </c>
      <c r="E2" s="2">
        <f t="shared" ref="E2:J2" si="0">D2+1</f>
        <v>2024</v>
      </c>
      <c r="F2" s="2">
        <f t="shared" si="0"/>
        <v>2025</v>
      </c>
      <c r="G2" s="2">
        <f t="shared" si="0"/>
        <v>2026</v>
      </c>
      <c r="H2" s="2">
        <f t="shared" si="0"/>
        <v>2027</v>
      </c>
      <c r="I2" s="2">
        <f t="shared" si="0"/>
        <v>2028</v>
      </c>
      <c r="J2" s="2">
        <f t="shared" si="0"/>
        <v>2029</v>
      </c>
      <c r="K2" s="2">
        <f t="shared" ref="K2" si="1">J2+1</f>
        <v>2030</v>
      </c>
      <c r="L2" s="2">
        <f t="shared" ref="L2" si="2">K2+1</f>
        <v>2031</v>
      </c>
      <c r="M2" s="2">
        <f t="shared" ref="M2" si="3">L2+1</f>
        <v>2032</v>
      </c>
      <c r="N2" s="2">
        <f t="shared" ref="N2" si="4">M2+1</f>
        <v>2033</v>
      </c>
      <c r="O2" s="2">
        <f t="shared" ref="O2" si="5">N2+1</f>
        <v>2034</v>
      </c>
    </row>
    <row r="3" spans="1:18" x14ac:dyDescent="0.2">
      <c r="B3" s="1" t="s">
        <v>6</v>
      </c>
      <c r="C3" s="1">
        <v>360.5</v>
      </c>
      <c r="D3" s="1">
        <v>447.87</v>
      </c>
      <c r="E3" s="1">
        <v>570.99</v>
      </c>
      <c r="F3" s="1">
        <v>770</v>
      </c>
      <c r="G3" s="1">
        <v>920</v>
      </c>
      <c r="H3" s="1">
        <v>1125</v>
      </c>
      <c r="I3" s="1">
        <v>1175</v>
      </c>
    </row>
    <row r="4" spans="1:18" x14ac:dyDescent="0.2">
      <c r="B4" s="1" t="s">
        <v>7</v>
      </c>
      <c r="C4" s="1">
        <v>191.03</v>
      </c>
      <c r="D4" s="1">
        <v>300.85000000000002</v>
      </c>
      <c r="E4" s="1">
        <v>303.49200000000002</v>
      </c>
      <c r="F4" s="1">
        <v>350</v>
      </c>
      <c r="G4" s="1">
        <v>420</v>
      </c>
      <c r="H4" s="1">
        <v>450</v>
      </c>
      <c r="I4" s="1">
        <v>485</v>
      </c>
    </row>
    <row r="5" spans="1:18" x14ac:dyDescent="0.2">
      <c r="B5" s="1" t="s">
        <v>8</v>
      </c>
      <c r="C5" s="1">
        <v>108.61</v>
      </c>
      <c r="D5" s="1">
        <v>80.5</v>
      </c>
      <c r="E5" s="1">
        <v>140.84</v>
      </c>
      <c r="F5" s="1">
        <v>120</v>
      </c>
      <c r="G5" s="1">
        <v>145</v>
      </c>
      <c r="H5" s="1">
        <v>145</v>
      </c>
      <c r="I5" s="1">
        <v>145</v>
      </c>
    </row>
    <row r="6" spans="1:18" s="3" customFormat="1" x14ac:dyDescent="0.2">
      <c r="B6" s="3" t="s">
        <v>9</v>
      </c>
      <c r="C6" s="3">
        <f>SUM(C3:C5)</f>
        <v>660.14</v>
      </c>
      <c r="D6" s="3">
        <f t="shared" ref="D6:I6" si="6">SUM(D3:D5)</f>
        <v>829.22</v>
      </c>
      <c r="E6" s="3">
        <f t="shared" si="6"/>
        <v>1015.322</v>
      </c>
      <c r="F6" s="3">
        <f t="shared" si="6"/>
        <v>1240</v>
      </c>
      <c r="G6" s="3">
        <f t="shared" si="6"/>
        <v>1485</v>
      </c>
      <c r="H6" s="3">
        <f t="shared" si="6"/>
        <v>1720</v>
      </c>
      <c r="I6" s="3">
        <f t="shared" si="6"/>
        <v>1805</v>
      </c>
      <c r="J6" s="3">
        <f>I6*1.03</f>
        <v>1859.15</v>
      </c>
      <c r="K6" s="3">
        <f t="shared" ref="K6:O6" si="7">J6*1.01</f>
        <v>1877.7415000000001</v>
      </c>
      <c r="L6" s="3">
        <f>K6*0.99</f>
        <v>1858.9640850000001</v>
      </c>
      <c r="M6" s="3">
        <f t="shared" ref="M6:O6" si="8">L6*0.99</f>
        <v>1840.37444415</v>
      </c>
      <c r="N6" s="3">
        <f t="shared" si="8"/>
        <v>1821.9706997085</v>
      </c>
      <c r="O6" s="3">
        <f t="shared" si="8"/>
        <v>1803.7509927114149</v>
      </c>
    </row>
    <row r="7" spans="1:18" x14ac:dyDescent="0.2">
      <c r="B7" s="1" t="s">
        <v>10</v>
      </c>
      <c r="C7" s="1">
        <v>139.30000000000001</v>
      </c>
      <c r="D7" s="1">
        <v>192.4</v>
      </c>
      <c r="E7" s="1">
        <v>159.4</v>
      </c>
      <c r="F7" s="1">
        <f t="shared" ref="F7:O7" si="9">F6*(1-F24)</f>
        <v>247.99999999999994</v>
      </c>
      <c r="G7" s="1">
        <f t="shared" si="9"/>
        <v>296.99999999999994</v>
      </c>
      <c r="H7" s="1">
        <f t="shared" si="9"/>
        <v>343.99999999999994</v>
      </c>
      <c r="I7" s="1">
        <f t="shared" si="9"/>
        <v>360.99999999999994</v>
      </c>
      <c r="J7" s="1">
        <f t="shared" si="9"/>
        <v>371.82999999999993</v>
      </c>
      <c r="K7" s="1">
        <f t="shared" si="9"/>
        <v>375.54829999999993</v>
      </c>
      <c r="L7" s="1">
        <f t="shared" si="9"/>
        <v>371.79281699999996</v>
      </c>
      <c r="M7" s="1">
        <f t="shared" si="9"/>
        <v>368.07488882999991</v>
      </c>
      <c r="N7" s="1">
        <f t="shared" si="9"/>
        <v>364.3941399416999</v>
      </c>
      <c r="O7" s="1">
        <f t="shared" si="9"/>
        <v>360.75019854228293</v>
      </c>
    </row>
    <row r="8" spans="1:18" x14ac:dyDescent="0.2">
      <c r="B8" s="1" t="s">
        <v>11</v>
      </c>
      <c r="C8" s="1">
        <f>C6-C7</f>
        <v>520.83999999999992</v>
      </c>
      <c r="D8" s="1">
        <f t="shared" ref="D8:E8" si="10">D6-D7</f>
        <v>636.82000000000005</v>
      </c>
      <c r="E8" s="1">
        <f t="shared" si="10"/>
        <v>855.92200000000003</v>
      </c>
      <c r="F8" s="1">
        <f t="shared" ref="F8" si="11">F6-F7</f>
        <v>992</v>
      </c>
      <c r="G8" s="1">
        <f t="shared" ref="G8" si="12">G6-G7</f>
        <v>1188</v>
      </c>
      <c r="H8" s="1">
        <f t="shared" ref="H8" si="13">H6-H7</f>
        <v>1376</v>
      </c>
      <c r="I8" s="1">
        <f t="shared" ref="I8" si="14">I6-I7</f>
        <v>1444</v>
      </c>
      <c r="J8" s="1">
        <f t="shared" ref="J8:O8" si="15">J6-J7</f>
        <v>1487.3200000000002</v>
      </c>
      <c r="K8" s="1">
        <f t="shared" si="15"/>
        <v>1502.1932000000002</v>
      </c>
      <c r="L8" s="1">
        <f t="shared" si="15"/>
        <v>1487.1712680000001</v>
      </c>
      <c r="M8" s="1">
        <f t="shared" si="15"/>
        <v>1472.2995553200001</v>
      </c>
      <c r="N8" s="1">
        <f t="shared" si="15"/>
        <v>1457.5765597668001</v>
      </c>
      <c r="O8" s="1">
        <f t="shared" si="15"/>
        <v>1443.000794169132</v>
      </c>
    </row>
    <row r="9" spans="1:18" x14ac:dyDescent="0.2">
      <c r="B9" s="1" t="s">
        <v>12</v>
      </c>
      <c r="C9" s="1">
        <v>43.14</v>
      </c>
      <c r="D9" s="1">
        <v>73.8</v>
      </c>
      <c r="E9" s="1">
        <v>71.05</v>
      </c>
    </row>
    <row r="10" spans="1:18" x14ac:dyDescent="0.2">
      <c r="B10" s="1" t="s">
        <v>13</v>
      </c>
      <c r="C10" s="1">
        <v>66.599999999999994</v>
      </c>
      <c r="D10" s="1">
        <v>76.400000000000006</v>
      </c>
      <c r="E10" s="1">
        <v>79.099999999999994</v>
      </c>
      <c r="F10" s="5"/>
      <c r="Q10" s="1" t="s">
        <v>31</v>
      </c>
      <c r="R10" s="4">
        <v>0.02</v>
      </c>
    </row>
    <row r="11" spans="1:18" x14ac:dyDescent="0.2">
      <c r="B11" s="1" t="s">
        <v>14</v>
      </c>
      <c r="C11" s="1">
        <v>143.5</v>
      </c>
      <c r="D11" s="1">
        <v>149.1</v>
      </c>
      <c r="E11" s="1">
        <v>154.30000000000001</v>
      </c>
      <c r="F11" s="1">
        <f>E11*1.03</f>
        <v>158.929</v>
      </c>
      <c r="G11" s="1">
        <f t="shared" ref="G11:O11" si="16">F11*1.03</f>
        <v>163.69687000000002</v>
      </c>
      <c r="H11" s="1">
        <f t="shared" si="16"/>
        <v>168.60777610000002</v>
      </c>
      <c r="I11" s="1">
        <f t="shared" si="16"/>
        <v>173.66600938300002</v>
      </c>
      <c r="J11" s="1">
        <f t="shared" si="16"/>
        <v>178.87598966449002</v>
      </c>
      <c r="K11" s="1">
        <f t="shared" si="16"/>
        <v>184.24226935442474</v>
      </c>
      <c r="L11" s="1">
        <f t="shared" si="16"/>
        <v>189.76953743505749</v>
      </c>
      <c r="M11" s="1">
        <f t="shared" si="16"/>
        <v>195.46262355810921</v>
      </c>
      <c r="N11" s="1">
        <f t="shared" si="16"/>
        <v>201.32650226485251</v>
      </c>
      <c r="O11" s="1">
        <f t="shared" si="16"/>
        <v>207.3662973327981</v>
      </c>
      <c r="Q11" s="1" t="s">
        <v>32</v>
      </c>
      <c r="R11" s="4">
        <v>-0.01</v>
      </c>
    </row>
    <row r="12" spans="1:18" x14ac:dyDescent="0.2">
      <c r="B12" s="1" t="s">
        <v>15</v>
      </c>
      <c r="C12" s="1">
        <f>SUM(C9:C11)</f>
        <v>253.24</v>
      </c>
      <c r="D12" s="1">
        <f t="shared" ref="D12:J12" si="17">SUM(D9:D11)</f>
        <v>299.29999999999995</v>
      </c>
      <c r="E12" s="1">
        <f t="shared" si="17"/>
        <v>304.45</v>
      </c>
      <c r="F12" s="1">
        <f t="shared" si="17"/>
        <v>158.929</v>
      </c>
      <c r="G12" s="1">
        <f t="shared" si="17"/>
        <v>163.69687000000002</v>
      </c>
      <c r="H12" s="1">
        <f t="shared" si="17"/>
        <v>168.60777610000002</v>
      </c>
      <c r="I12" s="1">
        <f t="shared" si="17"/>
        <v>173.66600938300002</v>
      </c>
      <c r="J12" s="1">
        <f t="shared" si="17"/>
        <v>178.87598966449002</v>
      </c>
      <c r="K12" s="1">
        <f t="shared" ref="K12:O12" si="18">SUM(K9:K11)</f>
        <v>184.24226935442474</v>
      </c>
      <c r="L12" s="1">
        <f t="shared" si="18"/>
        <v>189.76953743505749</v>
      </c>
      <c r="M12" s="1">
        <f t="shared" si="18"/>
        <v>195.46262355810921</v>
      </c>
      <c r="N12" s="1">
        <f t="shared" si="18"/>
        <v>201.32650226485251</v>
      </c>
      <c r="O12" s="1">
        <f t="shared" si="18"/>
        <v>207.3662973327981</v>
      </c>
      <c r="Q12" s="1" t="s">
        <v>33</v>
      </c>
      <c r="R12" s="4">
        <v>0.09</v>
      </c>
    </row>
    <row r="13" spans="1:18" x14ac:dyDescent="0.2">
      <c r="B13" s="1" t="s">
        <v>16</v>
      </c>
      <c r="C13" s="1">
        <f>C8-C12</f>
        <v>267.59999999999991</v>
      </c>
      <c r="D13" s="1">
        <f t="shared" ref="D13:E13" si="19">D8-D12</f>
        <v>337.5200000000001</v>
      </c>
      <c r="E13" s="1">
        <f t="shared" si="19"/>
        <v>551.47199999999998</v>
      </c>
      <c r="F13" s="1">
        <f t="shared" ref="F13" si="20">F8-F12</f>
        <v>833.07100000000003</v>
      </c>
      <c r="G13" s="1">
        <f t="shared" ref="G13" si="21">G8-G12</f>
        <v>1024.30313</v>
      </c>
      <c r="H13" s="1">
        <f t="shared" ref="H13" si="22">H8-H12</f>
        <v>1207.3922238999999</v>
      </c>
      <c r="I13" s="1">
        <f t="shared" ref="I13" si="23">I8-I12</f>
        <v>1270.3339906169999</v>
      </c>
      <c r="J13" s="1">
        <f t="shared" ref="J13:O13" si="24">J8-J12</f>
        <v>1308.44401033551</v>
      </c>
      <c r="K13" s="1">
        <f t="shared" si="24"/>
        <v>1317.9509306455755</v>
      </c>
      <c r="L13" s="1">
        <f t="shared" si="24"/>
        <v>1297.4017305649427</v>
      </c>
      <c r="M13" s="1">
        <f t="shared" si="24"/>
        <v>1276.8369317618908</v>
      </c>
      <c r="N13" s="1">
        <f t="shared" si="24"/>
        <v>1256.2500575019476</v>
      </c>
      <c r="O13" s="1">
        <f t="shared" si="24"/>
        <v>1235.6344968363339</v>
      </c>
      <c r="Q13" s="3" t="s">
        <v>34</v>
      </c>
      <c r="R13" s="3">
        <f>NPV(R12,F18:XFD18)+Main!L5-Main!L6</f>
        <v>10003.314645581675</v>
      </c>
    </row>
    <row r="14" spans="1:18" x14ac:dyDescent="0.2">
      <c r="B14" s="1" t="s">
        <v>17</v>
      </c>
      <c r="C14" s="1">
        <v>1.05</v>
      </c>
      <c r="D14" s="1">
        <v>16.32</v>
      </c>
      <c r="E14" s="1">
        <v>23.75</v>
      </c>
      <c r="Q14" s="1" t="s">
        <v>0</v>
      </c>
      <c r="R14" s="1">
        <f>R13/Main!L3</f>
        <v>81.226723227056382</v>
      </c>
    </row>
    <row r="15" spans="1:18" x14ac:dyDescent="0.2">
      <c r="B15" s="1" t="s">
        <v>18</v>
      </c>
      <c r="C15" s="1">
        <v>-17</v>
      </c>
      <c r="D15" s="1">
        <v>-19</v>
      </c>
      <c r="E15" s="1">
        <v>-18.100000000000001</v>
      </c>
      <c r="F15" s="1">
        <f t="shared" ref="F15:O15" si="25">E32*$R$10</f>
        <v>-19.289680000000001</v>
      </c>
      <c r="G15" s="1">
        <f t="shared" si="25"/>
        <v>-6.2691788799999992</v>
      </c>
      <c r="H15" s="1">
        <f t="shared" si="25"/>
        <v>10.019364337920001</v>
      </c>
      <c r="I15" s="1">
        <f t="shared" si="25"/>
        <v>29.497949749726722</v>
      </c>
      <c r="J15" s="1">
        <f t="shared" si="25"/>
        <v>50.295260795594352</v>
      </c>
      <c r="K15" s="1">
        <f t="shared" si="25"/>
        <v>72.035089133692026</v>
      </c>
      <c r="L15" s="1">
        <f t="shared" si="25"/>
        <v>94.274865450160291</v>
      </c>
      <c r="M15" s="1">
        <f t="shared" si="25"/>
        <v>116.54169098640193</v>
      </c>
      <c r="N15" s="1">
        <f t="shared" si="25"/>
        <v>138.83574895037461</v>
      </c>
      <c r="O15" s="1">
        <f t="shared" si="25"/>
        <v>161.15712185361178</v>
      </c>
      <c r="Q15" s="1" t="s">
        <v>35</v>
      </c>
      <c r="R15" s="5">
        <f>R14/Main!L2-1</f>
        <v>0.56205236975108419</v>
      </c>
    </row>
    <row r="16" spans="1:18" x14ac:dyDescent="0.2">
      <c r="B16" s="1" t="s">
        <v>19</v>
      </c>
      <c r="C16" s="1">
        <f>C13+SUM(C14:C15)</f>
        <v>251.64999999999992</v>
      </c>
      <c r="D16" s="1">
        <f t="shared" ref="D16:E16" si="26">D13+SUM(D14:D15)</f>
        <v>334.84000000000009</v>
      </c>
      <c r="E16" s="1">
        <f t="shared" si="26"/>
        <v>557.12199999999996</v>
      </c>
      <c r="F16" s="1">
        <f t="shared" ref="F16" si="27">F13+SUM(F14:F15)</f>
        <v>813.78132000000005</v>
      </c>
      <c r="G16" s="1">
        <f t="shared" ref="G16" si="28">G13+SUM(G14:G15)</f>
        <v>1018.03395112</v>
      </c>
      <c r="H16" s="1">
        <f t="shared" ref="H16" si="29">H13+SUM(H14:H15)</f>
        <v>1217.4115882379199</v>
      </c>
      <c r="I16" s="1">
        <f t="shared" ref="I16" si="30">I13+SUM(I14:I15)</f>
        <v>1299.8319403667267</v>
      </c>
      <c r="J16" s="1">
        <f t="shared" ref="J16:O16" si="31">J13+SUM(J14:J15)</f>
        <v>1358.7392711311045</v>
      </c>
      <c r="K16" s="1">
        <f t="shared" si="31"/>
        <v>1389.9860197792675</v>
      </c>
      <c r="L16" s="1">
        <f t="shared" si="31"/>
        <v>1391.6765960151029</v>
      </c>
      <c r="M16" s="1">
        <f t="shared" si="31"/>
        <v>1393.3786227482929</v>
      </c>
      <c r="N16" s="1">
        <f t="shared" si="31"/>
        <v>1395.0858064523222</v>
      </c>
      <c r="O16" s="1">
        <f t="shared" si="31"/>
        <v>1396.7916186899456</v>
      </c>
    </row>
    <row r="17" spans="1:111" x14ac:dyDescent="0.2">
      <c r="B17" s="1" t="s">
        <v>20</v>
      </c>
      <c r="C17" s="1">
        <v>46.8</v>
      </c>
      <c r="D17" s="1">
        <v>66.7</v>
      </c>
      <c r="E17" s="1">
        <v>113.041</v>
      </c>
      <c r="F17" s="1">
        <f>F16*0.2</f>
        <v>162.75626400000002</v>
      </c>
      <c r="G17" s="1">
        <f t="shared" ref="G17:O17" si="32">G16*0.2</f>
        <v>203.60679022400001</v>
      </c>
      <c r="H17" s="1">
        <f t="shared" si="32"/>
        <v>243.48231764758398</v>
      </c>
      <c r="I17" s="1">
        <f t="shared" si="32"/>
        <v>259.96638807334534</v>
      </c>
      <c r="J17" s="1">
        <f t="shared" si="32"/>
        <v>271.74785422622091</v>
      </c>
      <c r="K17" s="1">
        <f t="shared" si="32"/>
        <v>277.99720395585354</v>
      </c>
      <c r="L17" s="1">
        <f t="shared" si="32"/>
        <v>278.33531920302056</v>
      </c>
      <c r="M17" s="1">
        <f t="shared" si="32"/>
        <v>278.67572454965858</v>
      </c>
      <c r="N17" s="1">
        <f t="shared" si="32"/>
        <v>279.01716129046446</v>
      </c>
      <c r="O17" s="1">
        <f t="shared" si="32"/>
        <v>279.35832373798911</v>
      </c>
    </row>
    <row r="18" spans="1:111" x14ac:dyDescent="0.2">
      <c r="A18" s="3"/>
      <c r="B18" s="1" t="s">
        <v>21</v>
      </c>
      <c r="C18" s="1">
        <f>C16-C17</f>
        <v>204.84999999999991</v>
      </c>
      <c r="D18" s="1">
        <f t="shared" ref="D18:E18" si="33">D16-D17</f>
        <v>268.1400000000001</v>
      </c>
      <c r="E18" s="1">
        <f t="shared" si="33"/>
        <v>444.08099999999996</v>
      </c>
      <c r="F18" s="1">
        <f t="shared" ref="F18" si="34">F16-F17</f>
        <v>651.02505600000006</v>
      </c>
      <c r="G18" s="1">
        <f t="shared" ref="G18" si="35">G16-G17</f>
        <v>814.42716089600003</v>
      </c>
      <c r="H18" s="1">
        <f t="shared" ref="H18" si="36">H16-H17</f>
        <v>973.92927059033593</v>
      </c>
      <c r="I18" s="1">
        <f t="shared" ref="I18" si="37">I16-I17</f>
        <v>1039.8655522933814</v>
      </c>
      <c r="J18" s="1">
        <f t="shared" ref="J18:O18" si="38">J16-J17</f>
        <v>1086.9914169048836</v>
      </c>
      <c r="K18" s="1">
        <f t="shared" si="38"/>
        <v>1111.9888158234139</v>
      </c>
      <c r="L18" s="1">
        <f t="shared" si="38"/>
        <v>1113.3412768120822</v>
      </c>
      <c r="M18" s="1">
        <f t="shared" si="38"/>
        <v>1114.7028981986343</v>
      </c>
      <c r="N18" s="1">
        <f t="shared" si="38"/>
        <v>1116.0686451618578</v>
      </c>
      <c r="O18" s="1">
        <f t="shared" si="38"/>
        <v>1117.4332949519564</v>
      </c>
      <c r="P18" s="1">
        <f t="shared" ref="P18:AU18" si="39">O18*(1+$R$11)</f>
        <v>1106.2589620024369</v>
      </c>
      <c r="Q18" s="1">
        <f t="shared" si="39"/>
        <v>1095.1963723824124</v>
      </c>
      <c r="R18" s="1">
        <f t="shared" si="39"/>
        <v>1084.2444086585883</v>
      </c>
      <c r="S18" s="1">
        <f t="shared" si="39"/>
        <v>1073.4019645720025</v>
      </c>
      <c r="T18" s="1">
        <f t="shared" si="39"/>
        <v>1062.6679449262824</v>
      </c>
      <c r="U18" s="1">
        <f t="shared" si="39"/>
        <v>1052.0412654770196</v>
      </c>
      <c r="V18" s="1">
        <f t="shared" si="39"/>
        <v>1041.5208528222495</v>
      </c>
      <c r="W18" s="1">
        <f t="shared" si="39"/>
        <v>1031.1056442940269</v>
      </c>
      <c r="X18" s="1">
        <f t="shared" si="39"/>
        <v>1020.7945878510866</v>
      </c>
      <c r="Y18" s="1">
        <f t="shared" si="39"/>
        <v>1010.5866419725758</v>
      </c>
      <c r="Z18" s="1">
        <f t="shared" si="39"/>
        <v>1000.48077555285</v>
      </c>
      <c r="AA18" s="1">
        <f t="shared" si="39"/>
        <v>990.47596779732146</v>
      </c>
      <c r="AB18" s="1">
        <f t="shared" si="39"/>
        <v>980.57120811934828</v>
      </c>
      <c r="AC18" s="1">
        <f t="shared" si="39"/>
        <v>970.76549603815477</v>
      </c>
      <c r="AD18" s="1">
        <f t="shared" si="39"/>
        <v>961.05784107777322</v>
      </c>
      <c r="AE18" s="1">
        <f t="shared" si="39"/>
        <v>951.44726266699547</v>
      </c>
      <c r="AF18" s="1">
        <f t="shared" si="39"/>
        <v>941.93279004032547</v>
      </c>
      <c r="AG18" s="1">
        <f t="shared" si="39"/>
        <v>932.51346213992224</v>
      </c>
      <c r="AH18" s="1">
        <f t="shared" si="39"/>
        <v>923.18832751852301</v>
      </c>
      <c r="AI18" s="1">
        <f t="shared" si="39"/>
        <v>913.95644424333773</v>
      </c>
      <c r="AJ18" s="1">
        <f t="shared" si="39"/>
        <v>904.8168798009043</v>
      </c>
      <c r="AK18" s="1">
        <f t="shared" si="39"/>
        <v>895.7687110028952</v>
      </c>
      <c r="AL18" s="1">
        <f t="shared" si="39"/>
        <v>886.81102389286627</v>
      </c>
      <c r="AM18" s="1">
        <f t="shared" si="39"/>
        <v>877.94291365393758</v>
      </c>
      <c r="AN18" s="1">
        <f t="shared" si="39"/>
        <v>869.16348451739816</v>
      </c>
      <c r="AO18" s="1">
        <f t="shared" si="39"/>
        <v>860.47184967222415</v>
      </c>
      <c r="AP18" s="1">
        <f t="shared" si="39"/>
        <v>851.86713117550187</v>
      </c>
      <c r="AQ18" s="1">
        <f t="shared" si="39"/>
        <v>843.34845986374683</v>
      </c>
      <c r="AR18" s="1">
        <f t="shared" si="39"/>
        <v>834.91497526510932</v>
      </c>
      <c r="AS18" s="1">
        <f t="shared" si="39"/>
        <v>826.56582551245822</v>
      </c>
      <c r="AT18" s="1">
        <f t="shared" si="39"/>
        <v>818.30016725733367</v>
      </c>
      <c r="AU18" s="1">
        <f t="shared" si="39"/>
        <v>810.1171655847603</v>
      </c>
      <c r="AV18" s="1">
        <f t="shared" ref="AV18:CA18" si="40">AU18*(1+$R$11)</f>
        <v>802.01599392891274</v>
      </c>
      <c r="AW18" s="1">
        <f t="shared" si="40"/>
        <v>793.99583398962363</v>
      </c>
      <c r="AX18" s="1">
        <f t="shared" si="40"/>
        <v>786.05587564972734</v>
      </c>
      <c r="AY18" s="1">
        <f t="shared" si="40"/>
        <v>778.19531689323003</v>
      </c>
      <c r="AZ18" s="1">
        <f t="shared" si="40"/>
        <v>770.41336372429771</v>
      </c>
      <c r="BA18" s="1">
        <f t="shared" si="40"/>
        <v>762.70923008705472</v>
      </c>
      <c r="BB18" s="1">
        <f t="shared" si="40"/>
        <v>755.08213778618415</v>
      </c>
      <c r="BC18" s="1">
        <f t="shared" si="40"/>
        <v>747.53131640832225</v>
      </c>
      <c r="BD18" s="1">
        <f t="shared" si="40"/>
        <v>740.05600324423904</v>
      </c>
      <c r="BE18" s="1">
        <f t="shared" si="40"/>
        <v>732.65544321179664</v>
      </c>
      <c r="BF18" s="1">
        <f t="shared" si="40"/>
        <v>725.32888877967866</v>
      </c>
      <c r="BG18" s="1">
        <f t="shared" si="40"/>
        <v>718.07559989188189</v>
      </c>
      <c r="BH18" s="1">
        <f t="shared" si="40"/>
        <v>710.89484389296308</v>
      </c>
      <c r="BI18" s="1">
        <f t="shared" si="40"/>
        <v>703.78589545403349</v>
      </c>
      <c r="BJ18" s="1">
        <f t="shared" si="40"/>
        <v>696.7480364994932</v>
      </c>
      <c r="BK18" s="1">
        <f t="shared" si="40"/>
        <v>689.78055613449828</v>
      </c>
      <c r="BL18" s="1">
        <f t="shared" si="40"/>
        <v>682.88275057315332</v>
      </c>
      <c r="BM18" s="1">
        <f t="shared" si="40"/>
        <v>676.05392306742181</v>
      </c>
      <c r="BN18" s="1">
        <f t="shared" si="40"/>
        <v>669.29338383674758</v>
      </c>
      <c r="BO18" s="1">
        <f t="shared" si="40"/>
        <v>662.6004499983801</v>
      </c>
      <c r="BP18" s="1">
        <f t="shared" si="40"/>
        <v>655.97444549839634</v>
      </c>
      <c r="BQ18" s="1">
        <f t="shared" si="40"/>
        <v>649.41470104341238</v>
      </c>
      <c r="BR18" s="1">
        <f t="shared" si="40"/>
        <v>642.9205540329782</v>
      </c>
      <c r="BS18" s="1">
        <f t="shared" si="40"/>
        <v>636.4913484926484</v>
      </c>
      <c r="BT18" s="1">
        <f t="shared" si="40"/>
        <v>630.12643500772197</v>
      </c>
      <c r="BU18" s="1">
        <f t="shared" si="40"/>
        <v>623.82517065764478</v>
      </c>
      <c r="BV18" s="1">
        <f t="shared" si="40"/>
        <v>617.58691895106836</v>
      </c>
      <c r="BW18" s="1">
        <f t="shared" si="40"/>
        <v>611.41104976155771</v>
      </c>
      <c r="BX18" s="1">
        <f t="shared" si="40"/>
        <v>605.29693926394214</v>
      </c>
      <c r="BY18" s="1">
        <f t="shared" si="40"/>
        <v>599.24396987130274</v>
      </c>
      <c r="BZ18" s="1">
        <f t="shared" si="40"/>
        <v>593.2515301725897</v>
      </c>
      <c r="CA18" s="1">
        <f t="shared" si="40"/>
        <v>587.31901487086384</v>
      </c>
      <c r="CB18" s="1">
        <f t="shared" ref="CB18:DF18" si="41">CA18*(1+$R$11)</f>
        <v>581.44582472215518</v>
      </c>
      <c r="CC18" s="1">
        <f t="shared" si="41"/>
        <v>575.63136647493366</v>
      </c>
      <c r="CD18" s="1">
        <f t="shared" si="41"/>
        <v>569.87505281018434</v>
      </c>
      <c r="CE18" s="1">
        <f t="shared" si="41"/>
        <v>564.17630228208247</v>
      </c>
      <c r="CF18" s="1">
        <f t="shared" si="41"/>
        <v>558.53453925926169</v>
      </c>
      <c r="CG18" s="1">
        <f t="shared" si="41"/>
        <v>552.94919386666902</v>
      </c>
      <c r="CH18" s="1">
        <f t="shared" si="41"/>
        <v>547.41970192800227</v>
      </c>
      <c r="CI18" s="1">
        <f t="shared" si="41"/>
        <v>541.94550490872223</v>
      </c>
      <c r="CJ18" s="1">
        <f t="shared" si="41"/>
        <v>536.52604985963501</v>
      </c>
      <c r="CK18" s="1">
        <f t="shared" si="41"/>
        <v>531.16078936103861</v>
      </c>
      <c r="CL18" s="1">
        <f t="shared" si="41"/>
        <v>525.84918146742825</v>
      </c>
      <c r="CM18" s="1">
        <f t="shared" si="41"/>
        <v>520.59068965275401</v>
      </c>
      <c r="CN18" s="1">
        <f t="shared" si="41"/>
        <v>515.38478275622651</v>
      </c>
      <c r="CO18" s="1">
        <f t="shared" si="41"/>
        <v>510.23093492866423</v>
      </c>
      <c r="CP18" s="1">
        <f t="shared" si="41"/>
        <v>505.12862557937757</v>
      </c>
      <c r="CQ18" s="1">
        <f t="shared" si="41"/>
        <v>500.07733932358377</v>
      </c>
      <c r="CR18" s="1">
        <f t="shared" si="41"/>
        <v>495.07656593034795</v>
      </c>
      <c r="CS18" s="1">
        <f t="shared" si="41"/>
        <v>490.12580027104445</v>
      </c>
      <c r="CT18" s="1">
        <f t="shared" si="41"/>
        <v>485.22454226833401</v>
      </c>
      <c r="CU18" s="1">
        <f t="shared" si="41"/>
        <v>480.37229684565068</v>
      </c>
      <c r="CV18" s="1">
        <f t="shared" si="41"/>
        <v>475.56857387719418</v>
      </c>
      <c r="CW18" s="1">
        <f t="shared" si="41"/>
        <v>470.81288813842224</v>
      </c>
      <c r="CX18" s="1">
        <f t="shared" si="41"/>
        <v>466.10475925703798</v>
      </c>
      <c r="CY18" s="1">
        <f t="shared" si="41"/>
        <v>461.44371166446757</v>
      </c>
      <c r="CZ18" s="1">
        <f t="shared" si="41"/>
        <v>456.82927454782288</v>
      </c>
      <c r="DA18" s="1">
        <f t="shared" si="41"/>
        <v>452.26098180234465</v>
      </c>
      <c r="DB18" s="1">
        <f t="shared" si="41"/>
        <v>447.73837198432119</v>
      </c>
      <c r="DC18" s="1">
        <f t="shared" si="41"/>
        <v>443.26098826447799</v>
      </c>
      <c r="DD18" s="1">
        <f t="shared" si="41"/>
        <v>438.8283783818332</v>
      </c>
      <c r="DE18" s="1">
        <f t="shared" si="41"/>
        <v>434.44009459801487</v>
      </c>
      <c r="DF18" s="1">
        <f t="shared" si="41"/>
        <v>430.0956936520347</v>
      </c>
    </row>
    <row r="19" spans="1:111" x14ac:dyDescent="0.2">
      <c r="B19" s="1" t="s">
        <v>1</v>
      </c>
      <c r="C19" s="1">
        <v>140.6</v>
      </c>
      <c r="D19" s="1">
        <v>134.19999999999999</v>
      </c>
      <c r="E19" s="1">
        <v>129.4</v>
      </c>
      <c r="F19" s="1">
        <v>129.4</v>
      </c>
      <c r="G19" s="1">
        <v>129.4</v>
      </c>
      <c r="H19" s="1">
        <v>129.4</v>
      </c>
      <c r="I19" s="1">
        <v>129.4</v>
      </c>
      <c r="J19" s="1">
        <v>129.4</v>
      </c>
      <c r="K19" s="1">
        <v>129.4</v>
      </c>
      <c r="L19" s="1">
        <v>129.4</v>
      </c>
      <c r="M19" s="1">
        <v>129.4</v>
      </c>
      <c r="N19" s="1">
        <v>129.4</v>
      </c>
      <c r="O19" s="1">
        <v>129.4</v>
      </c>
    </row>
    <row r="20" spans="1:111" x14ac:dyDescent="0.2">
      <c r="B20" s="1" t="s">
        <v>22</v>
      </c>
      <c r="C20" s="6">
        <f>C18/C19</f>
        <v>1.4569701280227589</v>
      </c>
      <c r="D20" s="6">
        <f t="shared" ref="D20:E20" si="42">D18/D19</f>
        <v>1.9980625931445612</v>
      </c>
      <c r="E20" s="6">
        <f t="shared" si="42"/>
        <v>3.4318469860896439</v>
      </c>
      <c r="F20" s="6">
        <f t="shared" ref="F20" si="43">F18/F19</f>
        <v>5.0311055332302939</v>
      </c>
      <c r="G20" s="6">
        <f t="shared" ref="G20" si="44">G18/G19</f>
        <v>6.2938729590108196</v>
      </c>
      <c r="H20" s="6">
        <f t="shared" ref="H20" si="45">H18/H19</f>
        <v>7.526501318317897</v>
      </c>
      <c r="I20" s="6">
        <f t="shared" ref="I20" si="46">I18/I19</f>
        <v>8.0360552727463777</v>
      </c>
      <c r="J20" s="6">
        <f t="shared" ref="J20:O20" si="47">J18/J19</f>
        <v>8.4002427890640146</v>
      </c>
      <c r="K20" s="6">
        <f t="shared" si="47"/>
        <v>8.5934220697327195</v>
      </c>
      <c r="L20" s="6">
        <f t="shared" si="47"/>
        <v>8.6038738548074356</v>
      </c>
      <c r="M20" s="6">
        <f t="shared" si="47"/>
        <v>8.6143964312104657</v>
      </c>
      <c r="N20" s="6">
        <f t="shared" si="47"/>
        <v>8.6249508899679892</v>
      </c>
      <c r="O20" s="6">
        <f t="shared" si="47"/>
        <v>8.635496869798736</v>
      </c>
    </row>
    <row r="22" spans="1:111" s="3" customFormat="1" x14ac:dyDescent="0.2">
      <c r="B22" s="3" t="s">
        <v>23</v>
      </c>
      <c r="D22" s="7">
        <f>D6/C6-1</f>
        <v>0.2561274881085831</v>
      </c>
      <c r="E22" s="7">
        <f>E6/D6-1</f>
        <v>0.22443018740503118</v>
      </c>
      <c r="F22" s="7">
        <f t="shared" ref="F22:J22" si="48">F6/E6-1</f>
        <v>0.22128743393721395</v>
      </c>
      <c r="G22" s="7">
        <f t="shared" si="48"/>
        <v>0.19758064516129026</v>
      </c>
      <c r="H22" s="7">
        <f t="shared" si="48"/>
        <v>0.15824915824915831</v>
      </c>
      <c r="I22" s="7">
        <f t="shared" si="48"/>
        <v>4.9418604651162878E-2</v>
      </c>
      <c r="J22" s="7">
        <f t="shared" si="48"/>
        <v>3.0000000000000027E-2</v>
      </c>
      <c r="K22" s="7">
        <f t="shared" ref="K22" si="49">K6/J6-1</f>
        <v>1.0000000000000009E-2</v>
      </c>
      <c r="L22" s="7">
        <f t="shared" ref="L22" si="50">L6/K6-1</f>
        <v>-1.0000000000000009E-2</v>
      </c>
      <c r="M22" s="7">
        <f t="shared" ref="M22" si="51">M6/L6-1</f>
        <v>-1.0000000000000009E-2</v>
      </c>
      <c r="N22" s="7">
        <f t="shared" ref="N22" si="52">N6/M6-1</f>
        <v>-1.0000000000000009E-2</v>
      </c>
      <c r="O22" s="7">
        <f t="shared" ref="O22" si="53">O6/N6-1</f>
        <v>-1.0000000000000009E-2</v>
      </c>
    </row>
    <row r="23" spans="1:111" x14ac:dyDescent="0.2">
      <c r="E23" s="5"/>
    </row>
    <row r="24" spans="1:111" x14ac:dyDescent="0.2">
      <c r="B24" s="1" t="s">
        <v>24</v>
      </c>
      <c r="C24" s="5">
        <f>C8/C6</f>
        <v>0.7889841548762383</v>
      </c>
      <c r="D24" s="5">
        <f>D8/D6</f>
        <v>0.76797472323388249</v>
      </c>
      <c r="E24" s="5">
        <f>E8/E6</f>
        <v>0.84300547018581296</v>
      </c>
      <c r="F24" s="5">
        <v>0.8</v>
      </c>
      <c r="G24" s="5">
        <v>0.8</v>
      </c>
      <c r="H24" s="5">
        <v>0.8</v>
      </c>
      <c r="I24" s="5">
        <v>0.8</v>
      </c>
      <c r="J24" s="5">
        <v>0.8</v>
      </c>
      <c r="K24" s="5">
        <v>0.8</v>
      </c>
      <c r="L24" s="5">
        <v>0.8</v>
      </c>
      <c r="M24" s="5">
        <v>0.8</v>
      </c>
      <c r="N24" s="5">
        <v>0.8</v>
      </c>
      <c r="O24" s="5">
        <v>0.8</v>
      </c>
    </row>
    <row r="25" spans="1:111" s="3" customFormat="1" x14ac:dyDescent="0.2">
      <c r="B25" s="3" t="s">
        <v>25</v>
      </c>
      <c r="C25" s="7">
        <f t="shared" ref="C25:O25" si="54">C13/C6</f>
        <v>0.40536855818462736</v>
      </c>
      <c r="D25" s="7">
        <f t="shared" si="54"/>
        <v>0.40703311545790027</v>
      </c>
      <c r="E25" s="7">
        <f t="shared" si="54"/>
        <v>0.5431498578775994</v>
      </c>
      <c r="F25" s="7">
        <f t="shared" si="54"/>
        <v>0.67183145161290325</v>
      </c>
      <c r="G25" s="7">
        <f t="shared" si="54"/>
        <v>0.6897664175084175</v>
      </c>
      <c r="H25" s="7">
        <f t="shared" si="54"/>
        <v>0.70197222319767438</v>
      </c>
      <c r="I25" s="7">
        <f t="shared" si="54"/>
        <v>0.7037861443861495</v>
      </c>
      <c r="J25" s="7">
        <f t="shared" si="54"/>
        <v>0.70378614438614961</v>
      </c>
      <c r="K25" s="7">
        <f t="shared" si="54"/>
        <v>0.70188091952250908</v>
      </c>
      <c r="L25" s="7">
        <f t="shared" si="54"/>
        <v>0.69791651223048923</v>
      </c>
      <c r="M25" s="7">
        <f t="shared" si="54"/>
        <v>0.69379192686606439</v>
      </c>
      <c r="N25" s="7">
        <f t="shared" si="54"/>
        <v>0.68950069158792571</v>
      </c>
      <c r="O25" s="7">
        <f t="shared" si="54"/>
        <v>0.68503607306622571</v>
      </c>
    </row>
    <row r="26" spans="1:111" x14ac:dyDescent="0.2">
      <c r="B26" s="1" t="s">
        <v>26</v>
      </c>
      <c r="C26" s="5">
        <f>C30/C6</f>
        <v>0.35643954312721543</v>
      </c>
      <c r="D26" s="5">
        <f>D30/D6</f>
        <v>0.45018209883987359</v>
      </c>
      <c r="E26" s="5">
        <f>E30/E6</f>
        <v>0.46133147907757344</v>
      </c>
      <c r="F26" s="5">
        <f>E26*1.02</f>
        <v>0.4705581086591249</v>
      </c>
      <c r="G26" s="5">
        <f t="shared" ref="G26:J26" si="55">F26*1.02</f>
        <v>0.47996927083230739</v>
      </c>
      <c r="H26" s="5">
        <f t="shared" si="55"/>
        <v>0.48956865624895357</v>
      </c>
      <c r="I26" s="5">
        <f t="shared" si="55"/>
        <v>0.49936002937393265</v>
      </c>
      <c r="J26" s="5">
        <f t="shared" si="55"/>
        <v>0.50934722996141135</v>
      </c>
      <c r="K26" s="5">
        <f t="shared" ref="K26" si="56">J26*1.02</f>
        <v>0.51953417456063955</v>
      </c>
      <c r="L26" s="5">
        <f t="shared" ref="L26" si="57">K26*1.02</f>
        <v>0.5299248580518523</v>
      </c>
      <c r="M26" s="5">
        <f t="shared" ref="M26" si="58">L26*1.02</f>
        <v>0.5405233552128893</v>
      </c>
      <c r="N26" s="5">
        <f t="shared" ref="N26" si="59">M26*1.02</f>
        <v>0.55133382231714712</v>
      </c>
      <c r="O26" s="5">
        <f t="shared" ref="O26" si="60">N26*1.02</f>
        <v>0.56236049876349004</v>
      </c>
    </row>
    <row r="28" spans="1:111" x14ac:dyDescent="0.2">
      <c r="B28" s="1" t="s">
        <v>27</v>
      </c>
      <c r="C28" s="1">
        <v>240.1</v>
      </c>
      <c r="D28" s="1">
        <v>388.6</v>
      </c>
      <c r="E28" s="1">
        <v>479.1</v>
      </c>
    </row>
    <row r="29" spans="1:111" x14ac:dyDescent="0.2">
      <c r="B29" s="1" t="s">
        <v>28</v>
      </c>
      <c r="C29" s="1">
        <v>4.8</v>
      </c>
      <c r="D29" s="1">
        <v>15.3</v>
      </c>
      <c r="E29" s="1">
        <v>10.7</v>
      </c>
    </row>
    <row r="30" spans="1:111" s="3" customFormat="1" x14ac:dyDescent="0.2">
      <c r="B30" s="3" t="s">
        <v>29</v>
      </c>
      <c r="C30" s="3">
        <f>C28-C29</f>
        <v>235.29999999999998</v>
      </c>
      <c r="D30" s="3">
        <f t="shared" ref="D30:E30" si="61">D28-D29</f>
        <v>373.3</v>
      </c>
      <c r="E30" s="3">
        <f t="shared" si="61"/>
        <v>468.40000000000003</v>
      </c>
      <c r="F30" s="3">
        <f>F26*F6</f>
        <v>583.4920547373149</v>
      </c>
      <c r="G30" s="3">
        <f>G26*G6</f>
        <v>712.75436718597643</v>
      </c>
      <c r="H30" s="3">
        <f>H26*H6</f>
        <v>842.05808874820013</v>
      </c>
      <c r="I30" s="3">
        <f>I26*I6</f>
        <v>901.34485301994846</v>
      </c>
      <c r="J30" s="3">
        <f>J26*J6</f>
        <v>946.95290258275793</v>
      </c>
      <c r="K30" s="3">
        <f t="shared" ref="K30:AP30" si="62">J30*(1+$R$11)</f>
        <v>937.48337355693036</v>
      </c>
      <c r="L30" s="3">
        <f t="shared" si="62"/>
        <v>928.10853982136109</v>
      </c>
      <c r="M30" s="3">
        <f t="shared" si="62"/>
        <v>918.82745442314751</v>
      </c>
      <c r="N30" s="3">
        <f t="shared" si="62"/>
        <v>909.63917987891602</v>
      </c>
      <c r="O30" s="3">
        <f t="shared" si="62"/>
        <v>900.54278808012691</v>
      </c>
      <c r="P30" s="3">
        <f t="shared" si="62"/>
        <v>891.53736019932569</v>
      </c>
      <c r="Q30" s="3">
        <f t="shared" si="62"/>
        <v>882.62198659733247</v>
      </c>
      <c r="R30" s="3">
        <f t="shared" si="62"/>
        <v>873.79576673135909</v>
      </c>
      <c r="S30" s="3">
        <f t="shared" si="62"/>
        <v>865.0578090640455</v>
      </c>
      <c r="T30" s="3">
        <f t="shared" si="62"/>
        <v>856.40723097340504</v>
      </c>
      <c r="U30" s="3">
        <f t="shared" si="62"/>
        <v>847.84315866367103</v>
      </c>
      <c r="V30" s="3">
        <f t="shared" si="62"/>
        <v>839.36472707703433</v>
      </c>
      <c r="W30" s="3">
        <f t="shared" si="62"/>
        <v>830.97107980626402</v>
      </c>
      <c r="X30" s="3">
        <f t="shared" si="62"/>
        <v>822.6613690082014</v>
      </c>
      <c r="Y30" s="3">
        <f t="shared" si="62"/>
        <v>814.43475531811941</v>
      </c>
      <c r="Z30" s="3">
        <f t="shared" si="62"/>
        <v>806.29040776493821</v>
      </c>
      <c r="AA30" s="3">
        <f t="shared" si="62"/>
        <v>798.22750368728884</v>
      </c>
      <c r="AB30" s="3">
        <f t="shared" si="62"/>
        <v>790.24522865041592</v>
      </c>
      <c r="AC30" s="3">
        <f t="shared" si="62"/>
        <v>782.34277636391175</v>
      </c>
      <c r="AD30" s="3">
        <f t="shared" si="62"/>
        <v>774.51934860027268</v>
      </c>
      <c r="AE30" s="3">
        <f t="shared" si="62"/>
        <v>766.77415511426989</v>
      </c>
      <c r="AF30" s="3">
        <f t="shared" si="62"/>
        <v>759.10641356312715</v>
      </c>
      <c r="AG30" s="3">
        <f t="shared" si="62"/>
        <v>751.51534942749583</v>
      </c>
      <c r="AH30" s="3">
        <f t="shared" si="62"/>
        <v>744.00019593322088</v>
      </c>
      <c r="AI30" s="3">
        <f t="shared" si="62"/>
        <v>736.56019397388866</v>
      </c>
      <c r="AJ30" s="3">
        <f t="shared" si="62"/>
        <v>729.19459203414976</v>
      </c>
      <c r="AK30" s="3">
        <f t="shared" si="62"/>
        <v>721.90264611380826</v>
      </c>
      <c r="AL30" s="3">
        <f t="shared" si="62"/>
        <v>714.68361965267013</v>
      </c>
      <c r="AM30" s="3">
        <f t="shared" si="62"/>
        <v>707.53678345614344</v>
      </c>
      <c r="AN30" s="3">
        <f t="shared" si="62"/>
        <v>700.46141562158198</v>
      </c>
      <c r="AO30" s="3">
        <f t="shared" si="62"/>
        <v>693.4568014653662</v>
      </c>
      <c r="AP30" s="3">
        <f t="shared" si="62"/>
        <v>686.52223345071252</v>
      </c>
      <c r="AQ30" s="3">
        <f t="shared" ref="AQ30:BV30" si="63">AP30*(1+$R$11)</f>
        <v>679.65701111620535</v>
      </c>
      <c r="AR30" s="3">
        <f t="shared" si="63"/>
        <v>672.8604410050433</v>
      </c>
      <c r="AS30" s="3">
        <f t="shared" si="63"/>
        <v>666.13183659499282</v>
      </c>
      <c r="AT30" s="3">
        <f t="shared" si="63"/>
        <v>659.47051822904291</v>
      </c>
      <c r="AU30" s="3">
        <f t="shared" si="63"/>
        <v>652.87581304675246</v>
      </c>
      <c r="AV30" s="3">
        <f t="shared" si="63"/>
        <v>646.34705491628495</v>
      </c>
      <c r="AW30" s="3">
        <f t="shared" si="63"/>
        <v>639.88358436712213</v>
      </c>
      <c r="AX30" s="3">
        <f t="shared" si="63"/>
        <v>633.48474852345089</v>
      </c>
      <c r="AY30" s="3">
        <f t="shared" si="63"/>
        <v>627.1499010382164</v>
      </c>
      <c r="AZ30" s="3">
        <f t="shared" si="63"/>
        <v>620.87840202783423</v>
      </c>
      <c r="BA30" s="3">
        <f t="shared" si="63"/>
        <v>614.66961800755587</v>
      </c>
      <c r="BB30" s="3">
        <f t="shared" si="63"/>
        <v>608.52292182748033</v>
      </c>
      <c r="BC30" s="3">
        <f t="shared" si="63"/>
        <v>602.43769260920556</v>
      </c>
      <c r="BD30" s="3">
        <f t="shared" si="63"/>
        <v>596.41331568311352</v>
      </c>
      <c r="BE30" s="3">
        <f t="shared" si="63"/>
        <v>590.44918252628236</v>
      </c>
      <c r="BF30" s="3">
        <f t="shared" si="63"/>
        <v>584.54469070101948</v>
      </c>
      <c r="BG30" s="3">
        <f t="shared" si="63"/>
        <v>578.69924379400925</v>
      </c>
      <c r="BH30" s="3">
        <f t="shared" si="63"/>
        <v>572.91225135606919</v>
      </c>
      <c r="BI30" s="3">
        <f t="shared" si="63"/>
        <v>567.18312884250849</v>
      </c>
      <c r="BJ30" s="3">
        <f t="shared" si="63"/>
        <v>561.5112975540834</v>
      </c>
      <c r="BK30" s="3">
        <f t="shared" si="63"/>
        <v>555.8961845785426</v>
      </c>
      <c r="BL30" s="3">
        <f t="shared" si="63"/>
        <v>550.33722273275714</v>
      </c>
      <c r="BM30" s="3">
        <f t="shared" si="63"/>
        <v>544.83385050542961</v>
      </c>
      <c r="BN30" s="3">
        <f t="shared" si="63"/>
        <v>539.38551200037534</v>
      </c>
      <c r="BO30" s="3">
        <f t="shared" si="63"/>
        <v>533.99165688037158</v>
      </c>
      <c r="BP30" s="3">
        <f t="shared" si="63"/>
        <v>528.65174031156789</v>
      </c>
      <c r="BQ30" s="3">
        <f t="shared" si="63"/>
        <v>523.36522290845221</v>
      </c>
      <c r="BR30" s="3">
        <f t="shared" si="63"/>
        <v>518.13157067936766</v>
      </c>
      <c r="BS30" s="3">
        <f t="shared" si="63"/>
        <v>512.95025497257393</v>
      </c>
      <c r="BT30" s="3">
        <f t="shared" si="63"/>
        <v>507.82075242284816</v>
      </c>
      <c r="BU30" s="3">
        <f t="shared" si="63"/>
        <v>502.74254489861966</v>
      </c>
      <c r="BV30" s="3">
        <f t="shared" si="63"/>
        <v>497.71511944963345</v>
      </c>
      <c r="BW30" s="3">
        <f t="shared" ref="BW30:DG30" si="64">BV30*(1+$R$11)</f>
        <v>492.7379682551371</v>
      </c>
      <c r="BX30" s="3">
        <f t="shared" si="64"/>
        <v>487.81058857258574</v>
      </c>
      <c r="BY30" s="3">
        <f t="shared" si="64"/>
        <v>482.93248268685988</v>
      </c>
      <c r="BZ30" s="3">
        <f t="shared" si="64"/>
        <v>478.10315785999126</v>
      </c>
      <c r="CA30" s="3">
        <f t="shared" si="64"/>
        <v>473.32212628139132</v>
      </c>
      <c r="CB30" s="3">
        <f t="shared" si="64"/>
        <v>468.58890501857741</v>
      </c>
      <c r="CC30" s="3">
        <f t="shared" si="64"/>
        <v>463.90301596839163</v>
      </c>
      <c r="CD30" s="3">
        <f t="shared" si="64"/>
        <v>459.26398580870773</v>
      </c>
      <c r="CE30" s="3">
        <f t="shared" si="64"/>
        <v>454.67134595062066</v>
      </c>
      <c r="CF30" s="3">
        <f t="shared" si="64"/>
        <v>450.12463249111443</v>
      </c>
      <c r="CG30" s="3">
        <f t="shared" si="64"/>
        <v>445.62338616620326</v>
      </c>
      <c r="CH30" s="3">
        <f t="shared" si="64"/>
        <v>441.16715230454122</v>
      </c>
      <c r="CI30" s="3">
        <f t="shared" si="64"/>
        <v>436.75548078149581</v>
      </c>
      <c r="CJ30" s="3">
        <f t="shared" si="64"/>
        <v>432.38792597368086</v>
      </c>
      <c r="CK30" s="3">
        <f t="shared" si="64"/>
        <v>428.06404671394404</v>
      </c>
      <c r="CL30" s="3">
        <f t="shared" si="64"/>
        <v>423.78340624680459</v>
      </c>
      <c r="CM30" s="3">
        <f t="shared" si="64"/>
        <v>419.54557218433655</v>
      </c>
      <c r="CN30" s="3">
        <f t="shared" si="64"/>
        <v>415.35011646249319</v>
      </c>
      <c r="CO30" s="3">
        <f t="shared" si="64"/>
        <v>411.19661529786828</v>
      </c>
      <c r="CP30" s="3">
        <f t="shared" si="64"/>
        <v>407.08464914488957</v>
      </c>
      <c r="CQ30" s="3">
        <f t="shared" si="64"/>
        <v>403.01380265344068</v>
      </c>
      <c r="CR30" s="3">
        <f t="shared" si="64"/>
        <v>398.98366462690626</v>
      </c>
      <c r="CS30" s="3">
        <f t="shared" si="64"/>
        <v>394.99382798063721</v>
      </c>
      <c r="CT30" s="3">
        <f t="shared" si="64"/>
        <v>391.04388970083085</v>
      </c>
      <c r="CU30" s="3">
        <f t="shared" si="64"/>
        <v>387.13345080382254</v>
      </c>
      <c r="CV30" s="3">
        <f t="shared" si="64"/>
        <v>383.26211629578432</v>
      </c>
      <c r="CW30" s="3">
        <f t="shared" si="64"/>
        <v>379.4294951328265</v>
      </c>
      <c r="CX30" s="3">
        <f t="shared" si="64"/>
        <v>375.63520018149825</v>
      </c>
      <c r="CY30" s="3">
        <f t="shared" si="64"/>
        <v>371.87884817968325</v>
      </c>
      <c r="CZ30" s="3">
        <f t="shared" si="64"/>
        <v>368.16005969788642</v>
      </c>
      <c r="DA30" s="3">
        <f t="shared" si="64"/>
        <v>364.47845910090757</v>
      </c>
      <c r="DB30" s="3">
        <f t="shared" si="64"/>
        <v>360.83367450989851</v>
      </c>
      <c r="DC30" s="3">
        <f t="shared" si="64"/>
        <v>357.22533776479952</v>
      </c>
      <c r="DD30" s="3">
        <f t="shared" si="64"/>
        <v>353.65308438715152</v>
      </c>
      <c r="DE30" s="3">
        <f t="shared" si="64"/>
        <v>350.11655354328002</v>
      </c>
      <c r="DF30" s="3">
        <f t="shared" si="64"/>
        <v>346.61538800784723</v>
      </c>
      <c r="DG30" s="3">
        <f t="shared" si="64"/>
        <v>343.14923412776875</v>
      </c>
    </row>
    <row r="32" spans="1:111" x14ac:dyDescent="0.2">
      <c r="B32" s="1" t="s">
        <v>30</v>
      </c>
      <c r="E32" s="1">
        <f>E33-E35</f>
        <v>-964.48400000000004</v>
      </c>
      <c r="F32" s="1">
        <f>E32+F18</f>
        <v>-313.45894399999997</v>
      </c>
      <c r="G32" s="1">
        <f>F32+G18</f>
        <v>500.96821689600006</v>
      </c>
      <c r="H32" s="1">
        <f>G32+H18</f>
        <v>1474.8974874863361</v>
      </c>
      <c r="I32" s="1">
        <f>H32+I18</f>
        <v>2514.7630397797175</v>
      </c>
      <c r="J32" s="1">
        <f>I32+J18</f>
        <v>3601.7544566846009</v>
      </c>
      <c r="K32" s="1">
        <f t="shared" ref="K32:O32" si="65">J32+K18</f>
        <v>4713.7432725080143</v>
      </c>
      <c r="L32" s="1">
        <f t="shared" si="65"/>
        <v>5827.0845493200968</v>
      </c>
      <c r="M32" s="1">
        <f t="shared" si="65"/>
        <v>6941.7874475187309</v>
      </c>
      <c r="N32" s="1">
        <f t="shared" si="65"/>
        <v>8057.8560926805885</v>
      </c>
      <c r="O32" s="1">
        <f t="shared" si="65"/>
        <v>9175.2893876325452</v>
      </c>
    </row>
    <row r="33" spans="2:5" x14ac:dyDescent="0.2">
      <c r="B33" s="1" t="s">
        <v>3</v>
      </c>
      <c r="E33" s="1">
        <f>115.85+480.224</f>
        <v>596.07399999999996</v>
      </c>
    </row>
    <row r="35" spans="2:5" x14ac:dyDescent="0.2">
      <c r="B35" s="1" t="s">
        <v>4</v>
      </c>
      <c r="E35" s="1">
        <f>54.758+1505.8</f>
        <v>1560.558</v>
      </c>
    </row>
  </sheetData>
  <hyperlinks>
    <hyperlink ref="A1" location="Main!A1" display="Main" xr:uid="{48732CDC-6EC9-43FD-AE8C-E4736D7BDDB2}"/>
  </hyperlink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F7BE-0C22-497F-81A9-7EFFCB94D7D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2025-05-03T04:37:54Z</dcterms:created>
  <dcterms:modified xsi:type="dcterms:W3CDTF">2025-06-29T00:17:31Z</dcterms:modified>
</cp:coreProperties>
</file>