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49F5C3D4-CC7F-442D-BE8B-EDDB5D1E6445}" xr6:coauthVersionLast="47" xr6:coauthVersionMax="47" xr10:uidLastSave="{00000000-0000-0000-0000-000000000000}"/>
  <bookViews>
    <workbookView xWindow="-105" yWindow="0" windowWidth="14610" windowHeight="15585" activeTab="1" xr2:uid="{A75010FE-A64F-4594-9A1C-9331ACFD509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D13" i="2"/>
  <c r="E13" i="2"/>
  <c r="F13" i="2"/>
  <c r="G13" i="2"/>
  <c r="H13" i="2"/>
  <c r="I13" i="2"/>
  <c r="J13" i="2"/>
  <c r="C13" i="2"/>
  <c r="G11" i="2"/>
  <c r="M20" i="2"/>
  <c r="J20" i="2"/>
  <c r="I20" i="2"/>
  <c r="H20" i="2"/>
  <c r="G20" i="2"/>
  <c r="C20" i="2"/>
  <c r="M19" i="2"/>
  <c r="H19" i="2"/>
  <c r="I19" i="2"/>
  <c r="J19" i="2"/>
  <c r="G19" i="2"/>
  <c r="C11" i="2"/>
  <c r="F10" i="2"/>
  <c r="F15" i="2" s="1"/>
  <c r="M9" i="2"/>
  <c r="N9" i="2"/>
  <c r="O9" i="2"/>
  <c r="P9" i="2"/>
  <c r="Q9" i="2"/>
  <c r="R9" i="2"/>
  <c r="S9" i="2"/>
  <c r="L9" i="2"/>
  <c r="D9" i="2"/>
  <c r="E9" i="2"/>
  <c r="F9" i="2"/>
  <c r="G9" i="2"/>
  <c r="H9" i="2"/>
  <c r="I9" i="2"/>
  <c r="J9" i="2"/>
  <c r="C9" i="2"/>
  <c r="M5" i="2"/>
  <c r="M10" i="2" s="1"/>
  <c r="M13" i="2" s="1"/>
  <c r="M15" i="2" s="1"/>
  <c r="N5" i="2"/>
  <c r="N20" i="2" s="1"/>
  <c r="O5" i="2"/>
  <c r="O20" i="2" s="1"/>
  <c r="P5" i="2"/>
  <c r="P20" i="2" s="1"/>
  <c r="Q5" i="2"/>
  <c r="Q10" i="2" s="1"/>
  <c r="Q13" i="2" s="1"/>
  <c r="Q15" i="2" s="1"/>
  <c r="R5" i="2"/>
  <c r="R20" i="2" s="1"/>
  <c r="S5" i="2"/>
  <c r="S20" i="2" s="1"/>
  <c r="L5" i="2"/>
  <c r="L10" i="2" s="1"/>
  <c r="L13" i="2" s="1"/>
  <c r="L15" i="2" s="1"/>
  <c r="D5" i="2"/>
  <c r="D20" i="2" s="1"/>
  <c r="E5" i="2"/>
  <c r="E10" i="2" s="1"/>
  <c r="E15" i="2" s="1"/>
  <c r="F5" i="2"/>
  <c r="F20" i="2" s="1"/>
  <c r="G5" i="2"/>
  <c r="G10" i="2" s="1"/>
  <c r="H5" i="2"/>
  <c r="H10" i="2" s="1"/>
  <c r="I5" i="2"/>
  <c r="I10" i="2" s="1"/>
  <c r="J5" i="2"/>
  <c r="J10" i="2" s="1"/>
  <c r="C5" i="2"/>
  <c r="C10" i="2" s="1"/>
  <c r="C15" i="2" s="1"/>
  <c r="C17" i="2" s="1"/>
  <c r="M2" i="2"/>
  <c r="N2" i="2" s="1"/>
  <c r="O2" i="2" s="1"/>
  <c r="P2" i="2" s="1"/>
  <c r="Q2" i="2" s="1"/>
  <c r="R2" i="2" s="1"/>
  <c r="S2" i="2" s="1"/>
  <c r="C7" i="1"/>
  <c r="C6" i="1"/>
  <c r="C5" i="1"/>
  <c r="C4" i="1"/>
  <c r="C3" i="1"/>
  <c r="H15" i="2" l="1"/>
  <c r="J15" i="2"/>
  <c r="I15" i="2"/>
  <c r="G15" i="2"/>
  <c r="G17" i="2" s="1"/>
  <c r="D10" i="2"/>
  <c r="D15" i="2" s="1"/>
  <c r="S10" i="2"/>
  <c r="S13" i="2" s="1"/>
  <c r="S15" i="2" s="1"/>
  <c r="R10" i="2"/>
  <c r="R13" i="2" s="1"/>
  <c r="R15" i="2" s="1"/>
  <c r="E20" i="2"/>
  <c r="P10" i="2"/>
  <c r="P13" i="2" s="1"/>
  <c r="P15" i="2" s="1"/>
  <c r="Q20" i="2"/>
  <c r="O10" i="2"/>
  <c r="O13" i="2" s="1"/>
  <c r="O15" i="2" s="1"/>
  <c r="N10" i="2"/>
  <c r="N13" i="2" s="1"/>
  <c r="N15" i="2" s="1"/>
</calcChain>
</file>

<file path=xl/sharedStrings.xml><?xml version="1.0" encoding="utf-8"?>
<sst xmlns="http://schemas.openxmlformats.org/spreadsheetml/2006/main" count="39" uniqueCount="34">
  <si>
    <t>Price</t>
  </si>
  <si>
    <t>Shares</t>
  </si>
  <si>
    <t>MC</t>
  </si>
  <si>
    <t>Cash</t>
  </si>
  <si>
    <t>Debt</t>
  </si>
  <si>
    <t>Q125</t>
  </si>
  <si>
    <t>EV</t>
  </si>
  <si>
    <t>Main</t>
  </si>
  <si>
    <t>Q124</t>
  </si>
  <si>
    <t>Q224</t>
  </si>
  <si>
    <t>Q324</t>
  </si>
  <si>
    <t>Q424</t>
  </si>
  <si>
    <t>Q225</t>
  </si>
  <si>
    <t>Q325</t>
  </si>
  <si>
    <t>Q425</t>
  </si>
  <si>
    <t>Revenue</t>
  </si>
  <si>
    <t>Engineering Services</t>
  </si>
  <si>
    <t>G&amp;A</t>
  </si>
  <si>
    <t>R&amp;D</t>
  </si>
  <si>
    <t>D&amp;A</t>
  </si>
  <si>
    <t>Gross Profit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</si>
  <si>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</si>
  <si>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</si>
  <si>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</si>
  <si>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</si>
  <si>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</si>
  <si>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</si>
  <si>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</si>
  <si>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</si>
  <si>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Gross Margin</t>
  </si>
  <si>
    <t>Net Cash</t>
  </si>
  <si>
    <t>AR</t>
  </si>
  <si>
    <t>Other Income</t>
  </si>
  <si>
    <t>Noncontrolling Interest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</si>
</sst>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3" fontId="0" fillId="0" borderId="0" xfId="0" applyNumberFormat="1"/>
    <xf numFmtId="3" fontId="2" fillId="0" borderId="0" xfId="1" applyNumberFormat="1"/>
    <xf numFmtId="3" fontId="1" fillId="0" borderId="0" xfId="0" applyNumberFormat="1" applyFont="1"/>
    <xf numFmtId="1" fontId="0" fillId="0" borderId="0" xfId="0" applyNumberFormat="1"/>
    <xf numFmtId="4" fontId="0" fillId="0" borderId="0" xfId="0" applyNumberFormat="1"/>
    <xf numFmtId="9" fontId="1" fillId="0" borderId="0" xfId="0" applyNumberFormat="1" applyFont="1"/>
    <xf numFmtId="0" fontId="1" fillId="0" borderId="0" xfId="0" applyNumberFormat="1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600807</xdr:colOff>
      <xdr:row>0</xdr:row>
      <xdr:rowOff>21981</xdr:rowOff>
    </xdr:from>
    <xdr:to>
      <xdr:col>7</xdr:col>
      <xdr:colOff>0</xdr:colOff>
      <xdr:row>69</xdr:row>
      <xdr:rowOff>109904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314D869-2A1B-6058-C548-F4509E5D2F07}"/>
            </a:ext>
          </a:extLst>
        </xdr:cNvPr>
        <xdr:cNvCxnSpPr/>
      </xdr:nvCxnSpPr>
      <xdr:spPr>
        <a:xfrm flipH="1">
          <a:off x="3963865" y="21981"/>
          <a:ext cx="7327" cy="107266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593481</xdr:colOff>
      <xdr:row>0</xdr:row>
      <xdr:rowOff>0</xdr:rowOff>
    </xdr:from>
    <xdr:to>
      <xdr:col>13</xdr:col>
      <xdr:colOff>600808</xdr:colOff>
      <xdr:row>69</xdr:row>
      <xdr:rowOff>87923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69B4618-FAEB-46AC-8E17-49200E247728}"/>
            </a:ext>
          </a:extLst>
        </xdr:cNvPr>
        <xdr:cNvCxnSpPr/>
      </xdr:nvCxnSpPr>
      <xdr:spPr>
        <a:xfrm flipH="1">
          <a:off x="8213481" y="0"/>
          <a:ext cx="7327" cy="107266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07AE-D0AA-40D2-B3F2-CBE248F2560F}">
  <dimension ref="A1:G10"/>
  <sheetViews>
    <sheetView zoomScale="115" zoomScaleNormal="115" workbookViewId="0">
      <selection activeCell="F10" sqref="F10"/>
    </sheetView>
  </sheetViews>
  <sheetFormatPr defaultRowHeight="12.75" x14ac:dyDescent="0.2"/>
  <cols>
    <col min="1" max="1" width="2.42578125" customWidth="1"/>
    <col min="5" max="5" width="20.85546875" customWidth="1"/>
  </cols>
  <sheetData>
    <row r="1" spans="1:7" x14ac:dyDescent="0.2">
      <c r="A1" s="1"/>
    </row>
    <row r="2" spans="1:7" x14ac:dyDescent="0.2">
      <c r="B2" t="s">
        <v>0</v>
      </c>
      <c r="C2" s="2">
        <v>29</v>
      </c>
    </row>
    <row r="3" spans="1:7" x14ac:dyDescent="0.2">
      <c r="B3" t="s">
        <v>1</v>
      </c>
      <c r="C3" s="2">
        <f>238.8+11.227+78.16</f>
        <v>328.18700000000001</v>
      </c>
      <c r="D3" t="s">
        <v>5</v>
      </c>
    </row>
    <row r="4" spans="1:7" x14ac:dyDescent="0.2">
      <c r="B4" t="s">
        <v>2</v>
      </c>
      <c r="C4" s="2">
        <f>C2*C3</f>
        <v>9517.4230000000007</v>
      </c>
    </row>
    <row r="5" spans="1:7" x14ac:dyDescent="0.2">
      <c r="B5" t="s">
        <v>3</v>
      </c>
      <c r="C5" s="2">
        <f>873.778+0.68</f>
        <v>874.45799999999997</v>
      </c>
      <c r="D5" t="s">
        <v>5</v>
      </c>
    </row>
    <row r="6" spans="1:7" x14ac:dyDescent="0.2">
      <c r="B6" t="s">
        <v>4</v>
      </c>
      <c r="C6" s="2">
        <f>44.4+12.1+462.2</f>
        <v>518.70000000000005</v>
      </c>
      <c r="D6" t="s">
        <v>5</v>
      </c>
    </row>
    <row r="7" spans="1:7" x14ac:dyDescent="0.2">
      <c r="B7" t="s">
        <v>6</v>
      </c>
      <c r="C7" s="2">
        <f>C4+C6-C5</f>
        <v>9161.6650000000009</v>
      </c>
    </row>
    <row r="9" spans="1:7" x14ac:dyDescent="0.2">
      <c r="E9" t="s">
        <v>33</v>
      </c>
      <c r="F9" s="9">
        <v>0.28000000000000003</v>
      </c>
      <c r="G9" s="9"/>
    </row>
    <row r="10" spans="1:7" x14ac:dyDescent="0.2">
      <c r="F10" s="9">
        <f>1-F9</f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28E7-174A-4185-A291-E20A6DD56BBE}">
  <dimension ref="A1:S25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2.75" x14ac:dyDescent="0.2"/>
  <cols>
    <col min="1" max="1" width="4.85546875" style="2" customWidth="1"/>
    <col min="2" max="2" width="18.42578125" style="2" customWidth="1"/>
    <col min="3" max="16384" width="9.140625" style="2"/>
  </cols>
  <sheetData>
    <row r="1" spans="1:19" x14ac:dyDescent="0.2">
      <c r="A1" s="3" t="s">
        <v>7</v>
      </c>
    </row>
    <row r="2" spans="1:19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  <c r="H2" s="2" t="s">
        <v>12</v>
      </c>
      <c r="I2" s="2" t="s">
        <v>13</v>
      </c>
      <c r="J2" s="2" t="s">
        <v>14</v>
      </c>
      <c r="L2" s="5">
        <v>2022</v>
      </c>
      <c r="M2" s="5">
        <f>L2+1</f>
        <v>2023</v>
      </c>
      <c r="N2" s="5">
        <f t="shared" ref="N2:S2" si="0">M2+1</f>
        <v>2024</v>
      </c>
      <c r="O2" s="5">
        <f t="shared" si="0"/>
        <v>2025</v>
      </c>
      <c r="P2" s="5">
        <f t="shared" si="0"/>
        <v>2026</v>
      </c>
      <c r="Q2" s="5">
        <f t="shared" si="0"/>
        <v>2027</v>
      </c>
      <c r="R2" s="5">
        <f t="shared" si="0"/>
        <v>2028</v>
      </c>
      <c r="S2" s="5">
        <f t="shared" si="0"/>
        <v>2029</v>
      </c>
    </row>
    <row r="3" spans="1:19" s="4" customFormat="1" x14ac:dyDescent="0.2">
      <c r="A3" s="2"/>
      <c r="B3" s="4" t="s">
        <v>15</v>
      </c>
      <c r="C3" s="4">
        <v>500</v>
      </c>
      <c r="G3" s="4">
        <v>718</v>
      </c>
    </row>
    <row r="4" spans="1:19" x14ac:dyDescent="0.2">
      <c r="B4" s="2" t="s">
        <v>16</v>
      </c>
      <c r="C4" s="2">
        <v>19511</v>
      </c>
      <c r="G4" s="2">
        <v>27204</v>
      </c>
    </row>
    <row r="5" spans="1:19" x14ac:dyDescent="0.2">
      <c r="B5" s="2" t="s">
        <v>20</v>
      </c>
      <c r="C5" s="2">
        <f>C3-C4</f>
        <v>-19011</v>
      </c>
      <c r="D5" s="2">
        <f t="shared" ref="D5:L5" si="1">D3-D4</f>
        <v>0</v>
      </c>
      <c r="E5" s="2">
        <f t="shared" si="1"/>
        <v>0</v>
      </c>
      <c r="F5" s="2">
        <f t="shared" si="1"/>
        <v>0</v>
      </c>
      <c r="G5" s="2">
        <f t="shared" si="1"/>
        <v>-26486</v>
      </c>
      <c r="H5" s="2">
        <f t="shared" si="1"/>
        <v>0</v>
      </c>
      <c r="I5" s="2">
        <f t="shared" si="1"/>
        <v>0</v>
      </c>
      <c r="J5" s="2">
        <f t="shared" si="1"/>
        <v>0</v>
      </c>
      <c r="L5" s="2">
        <f t="shared" si="1"/>
        <v>0</v>
      </c>
      <c r="M5" s="2">
        <f t="shared" ref="M5" si="2">M3-M4</f>
        <v>0</v>
      </c>
      <c r="N5" s="2">
        <f t="shared" ref="N5" si="3">N3-N4</f>
        <v>0</v>
      </c>
      <c r="O5" s="2">
        <f t="shared" ref="O5" si="4">O3-O4</f>
        <v>0</v>
      </c>
      <c r="P5" s="2">
        <f t="shared" ref="P5" si="5">P3-P4</f>
        <v>0</v>
      </c>
      <c r="Q5" s="2">
        <f t="shared" ref="Q5" si="6">Q3-Q4</f>
        <v>0</v>
      </c>
      <c r="R5" s="2">
        <f t="shared" ref="R5" si="7">R3-R4</f>
        <v>0</v>
      </c>
      <c r="S5" s="2">
        <f t="shared" ref="S5" si="8">S3-S4</f>
        <v>0</v>
      </c>
    </row>
    <row r="6" spans="1:19" x14ac:dyDescent="0.2">
      <c r="B6" s="2" t="s">
        <v>17</v>
      </c>
      <c r="C6" s="2">
        <v>12287</v>
      </c>
    </row>
    <row r="7" spans="1:19" x14ac:dyDescent="0.2">
      <c r="B7" s="2" t="s">
        <v>18</v>
      </c>
      <c r="C7" s="2">
        <v>4257</v>
      </c>
    </row>
    <row r="8" spans="1:19" x14ac:dyDescent="0.2">
      <c r="B8" s="2" t="s">
        <v>19</v>
      </c>
      <c r="C8" s="2">
        <v>19945</v>
      </c>
    </row>
    <row r="9" spans="1:19" x14ac:dyDescent="0.2">
      <c r="B9" s="2" t="s">
        <v>21</v>
      </c>
      <c r="C9" s="2">
        <f>SUM(C6:C8)</f>
        <v>36489</v>
      </c>
      <c r="D9" s="2">
        <f t="shared" ref="D9:L9" si="9">SUM(D6:D8)</f>
        <v>0</v>
      </c>
      <c r="E9" s="2">
        <f t="shared" si="9"/>
        <v>0</v>
      </c>
      <c r="F9" s="2">
        <f t="shared" si="9"/>
        <v>0</v>
      </c>
      <c r="G9" s="2">
        <f t="shared" si="9"/>
        <v>0</v>
      </c>
      <c r="H9" s="2">
        <f t="shared" si="9"/>
        <v>0</v>
      </c>
      <c r="I9" s="2">
        <f t="shared" si="9"/>
        <v>0</v>
      </c>
      <c r="J9" s="2">
        <f t="shared" si="9"/>
        <v>0</v>
      </c>
      <c r="L9" s="2">
        <f t="shared" si="9"/>
        <v>0</v>
      </c>
      <c r="M9" s="2">
        <f t="shared" ref="M9" si="10">SUM(M6:M8)</f>
        <v>0</v>
      </c>
      <c r="N9" s="2">
        <f t="shared" ref="N9" si="11">SUM(N6:N8)</f>
        <v>0</v>
      </c>
      <c r="O9" s="2">
        <f t="shared" ref="O9" si="12">SUM(O6:O8)</f>
        <v>0</v>
      </c>
      <c r="P9" s="2">
        <f t="shared" ref="P9" si="13">SUM(P6:P8)</f>
        <v>0</v>
      </c>
      <c r="Q9" s="2">
        <f t="shared" ref="Q9" si="14">SUM(Q6:Q8)</f>
        <v>0</v>
      </c>
      <c r="R9" s="2">
        <f t="shared" ref="R9" si="15">SUM(R6:R8)</f>
        <v>0</v>
      </c>
      <c r="S9" s="2">
        <f t="shared" ref="S9" si="16">SUM(S6:S8)</f>
        <v>0</v>
      </c>
    </row>
    <row r="10" spans="1:19" x14ac:dyDescent="0.2">
      <c r="B10" s="2" t="s">
        <v>22</v>
      </c>
      <c r="C10" s="2">
        <f>C5-C9</f>
        <v>-55500</v>
      </c>
      <c r="D10" s="2">
        <f t="shared" ref="D10:L10" si="17">D5-D9</f>
        <v>0</v>
      </c>
      <c r="E10" s="2">
        <f t="shared" si="17"/>
        <v>0</v>
      </c>
      <c r="F10" s="2">
        <f t="shared" si="17"/>
        <v>0</v>
      </c>
      <c r="G10" s="2">
        <f t="shared" si="17"/>
        <v>-26486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L10" s="2">
        <f t="shared" si="17"/>
        <v>0</v>
      </c>
      <c r="M10" s="2">
        <f t="shared" ref="M10" si="18">M5-M9</f>
        <v>0</v>
      </c>
      <c r="N10" s="2">
        <f t="shared" ref="N10" si="19">N5-N9</f>
        <v>0</v>
      </c>
      <c r="O10" s="2">
        <f t="shared" ref="O10" si="20">O5-O9</f>
        <v>0</v>
      </c>
      <c r="P10" s="2">
        <f t="shared" ref="P10" si="21">P5-P9</f>
        <v>0</v>
      </c>
      <c r="Q10" s="2">
        <f t="shared" ref="Q10" si="22">Q5-Q9</f>
        <v>0</v>
      </c>
      <c r="R10" s="2">
        <f t="shared" ref="R10" si="23">R5-R9</f>
        <v>0</v>
      </c>
      <c r="S10" s="2">
        <f t="shared" ref="S10" si="24">S5-S9</f>
        <v>0</v>
      </c>
    </row>
    <row r="11" spans="1:19" x14ac:dyDescent="0.2">
      <c r="B11" s="2" t="s">
        <v>23</v>
      </c>
      <c r="C11" s="2">
        <f>2289-4511</f>
        <v>-2222</v>
      </c>
      <c r="G11" s="2">
        <f>8196-4736</f>
        <v>3460</v>
      </c>
    </row>
    <row r="12" spans="1:19" x14ac:dyDescent="0.2">
      <c r="B12" s="2" t="s">
        <v>32</v>
      </c>
      <c r="C12" s="2">
        <v>18214</v>
      </c>
      <c r="G12" s="2">
        <v>-3206</v>
      </c>
    </row>
    <row r="13" spans="1:19" x14ac:dyDescent="0.2">
      <c r="B13" s="2" t="s">
        <v>24</v>
      </c>
      <c r="C13" s="2">
        <f>SUM(C10:C12)</f>
        <v>-39508</v>
      </c>
      <c r="D13" s="2">
        <f t="shared" ref="D13:J13" si="25">SUM(D10:D12)</f>
        <v>0</v>
      </c>
      <c r="E13" s="2">
        <f t="shared" si="25"/>
        <v>0</v>
      </c>
      <c r="F13" s="2">
        <f t="shared" si="25"/>
        <v>0</v>
      </c>
      <c r="G13" s="2">
        <f t="shared" si="25"/>
        <v>-26232</v>
      </c>
      <c r="H13" s="2">
        <f t="shared" si="25"/>
        <v>0</v>
      </c>
      <c r="I13" s="2">
        <f t="shared" si="25"/>
        <v>0</v>
      </c>
      <c r="J13" s="2">
        <f t="shared" si="25"/>
        <v>0</v>
      </c>
      <c r="L13" s="2">
        <f t="shared" ref="D13:L13" si="26">L10+L11</f>
        <v>0</v>
      </c>
      <c r="M13" s="2">
        <f t="shared" ref="M13" si="27">M10+M11</f>
        <v>0</v>
      </c>
      <c r="N13" s="2">
        <f t="shared" ref="N13" si="28">N10+N11</f>
        <v>0</v>
      </c>
      <c r="O13" s="2">
        <f t="shared" ref="O13" si="29">O10+O11</f>
        <v>0</v>
      </c>
      <c r="P13" s="2">
        <f t="shared" ref="P13" si="30">P10+P11</f>
        <v>0</v>
      </c>
      <c r="Q13" s="2">
        <f t="shared" ref="Q13" si="31">Q10+Q11</f>
        <v>0</v>
      </c>
      <c r="R13" s="2">
        <f t="shared" ref="R13" si="32">R10+R11</f>
        <v>0</v>
      </c>
      <c r="S13" s="2">
        <f t="shared" ref="S13" si="33">S10+S11</f>
        <v>0</v>
      </c>
    </row>
    <row r="14" spans="1:19" x14ac:dyDescent="0.2">
      <c r="B14" s="2" t="s">
        <v>25</v>
      </c>
      <c r="C14" s="2">
        <v>294</v>
      </c>
    </row>
    <row r="15" spans="1:19" x14ac:dyDescent="0.2">
      <c r="B15" s="2" t="s">
        <v>26</v>
      </c>
      <c r="C15" s="2">
        <f>C13-C14</f>
        <v>-39802</v>
      </c>
      <c r="D15" s="2">
        <f t="shared" ref="D15:L15" si="34">D13-D14</f>
        <v>0</v>
      </c>
      <c r="E15" s="2">
        <f t="shared" si="34"/>
        <v>0</v>
      </c>
      <c r="F15" s="2">
        <f t="shared" si="34"/>
        <v>0</v>
      </c>
      <c r="G15" s="2">
        <f t="shared" si="34"/>
        <v>-26232</v>
      </c>
      <c r="H15" s="2">
        <f t="shared" si="34"/>
        <v>0</v>
      </c>
      <c r="I15" s="2">
        <f t="shared" si="34"/>
        <v>0</v>
      </c>
      <c r="J15" s="2">
        <f t="shared" si="34"/>
        <v>0</v>
      </c>
      <c r="L15" s="2">
        <f t="shared" si="34"/>
        <v>0</v>
      </c>
      <c r="M15" s="2">
        <f t="shared" ref="M15" si="35">M13-M14</f>
        <v>0</v>
      </c>
      <c r="N15" s="2">
        <f t="shared" ref="N15" si="36">N13-N14</f>
        <v>0</v>
      </c>
      <c r="O15" s="2">
        <f t="shared" ref="O15" si="37">O13-O14</f>
        <v>0</v>
      </c>
      <c r="P15" s="2">
        <f t="shared" ref="P15" si="38">P13-P14</f>
        <v>0</v>
      </c>
      <c r="Q15" s="2">
        <f t="shared" ref="Q15" si="39">Q13-Q14</f>
        <v>0</v>
      </c>
      <c r="R15" s="2">
        <f t="shared" ref="R15" si="40">R13-R14</f>
        <v>0</v>
      </c>
      <c r="S15" s="2">
        <f t="shared" ref="S15" si="41">S13-S14</f>
        <v>0</v>
      </c>
    </row>
    <row r="16" spans="1:19" x14ac:dyDescent="0.2">
      <c r="B16" s="2" t="s">
        <v>1</v>
      </c>
      <c r="C16" s="2">
        <v>121447</v>
      </c>
      <c r="G16" s="2">
        <v>233974</v>
      </c>
    </row>
    <row r="17" spans="1:19" x14ac:dyDescent="0.2">
      <c r="B17" s="2" t="s">
        <v>27</v>
      </c>
      <c r="C17" s="6">
        <f>C15/C16</f>
        <v>-0.32773143840523028</v>
      </c>
      <c r="G17" s="6">
        <f>G15/G16</f>
        <v>-0.11211502132715601</v>
      </c>
    </row>
    <row r="18" spans="1:19" x14ac:dyDescent="0.2">
      <c r="C18" s="6"/>
    </row>
    <row r="19" spans="1:19" s="4" customFormat="1" x14ac:dyDescent="0.2">
      <c r="A19" s="2"/>
      <c r="B19" s="4" t="s">
        <v>28</v>
      </c>
      <c r="G19" s="7">
        <f>G3/C3-1</f>
        <v>0.43599999999999994</v>
      </c>
      <c r="H19" s="7" t="e">
        <f t="shared" ref="H19:J19" si="42">H3/D3-1</f>
        <v>#DIV/0!</v>
      </c>
      <c r="I19" s="7" t="e">
        <f t="shared" si="42"/>
        <v>#DIV/0!</v>
      </c>
      <c r="J19" s="7" t="e">
        <f t="shared" si="42"/>
        <v>#DIV/0!</v>
      </c>
      <c r="M19" s="8" t="e">
        <f>M3/L3-1</f>
        <v>#DIV/0!</v>
      </c>
      <c r="N19" s="8"/>
      <c r="O19" s="8"/>
      <c r="P19" s="8"/>
      <c r="Q19" s="8"/>
      <c r="R19" s="8"/>
      <c r="S19" s="8"/>
    </row>
    <row r="20" spans="1:19" x14ac:dyDescent="0.2">
      <c r="B20" s="2" t="s">
        <v>29</v>
      </c>
      <c r="C20" s="9">
        <f>C5/C3</f>
        <v>-38.021999999999998</v>
      </c>
      <c r="D20" s="9" t="e">
        <f>D5/D3</f>
        <v>#DIV/0!</v>
      </c>
      <c r="E20" s="9" t="e">
        <f>E5/E3</f>
        <v>#DIV/0!</v>
      </c>
      <c r="F20" s="9" t="e">
        <f>F5/F3</f>
        <v>#DIV/0!</v>
      </c>
      <c r="G20" s="9">
        <f>G5/G3</f>
        <v>-36.888579387186631</v>
      </c>
      <c r="H20" s="9" t="e">
        <f>H5/H3</f>
        <v>#DIV/0!</v>
      </c>
      <c r="I20" s="9" t="e">
        <f>I5/I3</f>
        <v>#DIV/0!</v>
      </c>
      <c r="J20" s="9" t="e">
        <f>J5/J3</f>
        <v>#DIV/0!</v>
      </c>
      <c r="M20" s="9" t="e">
        <f>M5/M3</f>
        <v>#DIV/0!</v>
      </c>
      <c r="N20" s="9" t="e">
        <f>N5/N3</f>
        <v>#DIV/0!</v>
      </c>
      <c r="O20" s="9" t="e">
        <f t="shared" ref="O20:S20" si="43">O5/O3</f>
        <v>#DIV/0!</v>
      </c>
      <c r="P20" s="9" t="e">
        <f t="shared" si="43"/>
        <v>#DIV/0!</v>
      </c>
      <c r="Q20" s="9" t="e">
        <f t="shared" si="43"/>
        <v>#DIV/0!</v>
      </c>
      <c r="R20" s="9" t="e">
        <f t="shared" si="43"/>
        <v>#DIV/0!</v>
      </c>
      <c r="S20" s="9" t="e">
        <f t="shared" si="43"/>
        <v>#DIV/0!</v>
      </c>
    </row>
    <row r="23" spans="1:19" x14ac:dyDescent="0.2">
      <c r="B23" s="2" t="s">
        <v>30</v>
      </c>
    </row>
    <row r="24" spans="1:19" x14ac:dyDescent="0.2">
      <c r="B24" s="2" t="s">
        <v>3</v>
      </c>
    </row>
    <row r="25" spans="1:19" x14ac:dyDescent="0.2">
      <c r="B25" s="2" t="s">
        <v>31</v>
      </c>
    </row>
  </sheetData>
  <hyperlinks>
    <hyperlink ref="A1" location="Main!A1" display="Main" xr:uid="{D9D9A266-AEE3-4A6C-A0FC-1B02487D813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2025-06-05T04:30:11Z</dcterms:created>
  <dcterms:modified xsi:type="dcterms:W3CDTF">2025-06-05T04:54:16Z</dcterms:modified>
</cp:coreProperties>
</file>