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sher\OneDrive\Desktop\models\"/>
    </mc:Choice>
  </mc:AlternateContent>
  <xr:revisionPtr revIDLastSave="0" documentId="13_ncr:1_{C9634CA3-2DB3-43E6-AE31-E46B98F6ECF3}" xr6:coauthVersionLast="47" xr6:coauthVersionMax="47" xr10:uidLastSave="{00000000-0000-0000-0000-000000000000}"/>
  <bookViews>
    <workbookView xWindow="6045" yWindow="780" windowWidth="17745" windowHeight="14640" activeTab="1" xr2:uid="{DE22802E-4E39-41A4-8F8C-B16A5E41F41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2" l="1"/>
  <c r="J2" i="2"/>
  <c r="K2" i="2"/>
  <c r="L2" i="2" s="1"/>
  <c r="M2" i="2" s="1"/>
  <c r="N2" i="2" s="1"/>
  <c r="F2" i="2"/>
  <c r="G2" i="2"/>
  <c r="H2" i="2"/>
  <c r="E2" i="2"/>
  <c r="E3" i="2"/>
  <c r="C33" i="2"/>
  <c r="D33" i="2"/>
  <c r="B33" i="2"/>
  <c r="J1" i="2"/>
  <c r="K1" i="2"/>
  <c r="L1" i="2" s="1"/>
  <c r="M1" i="2" s="1"/>
  <c r="N1" i="2" s="1"/>
  <c r="C28" i="2"/>
  <c r="D28" i="2"/>
  <c r="B28" i="2"/>
  <c r="C32" i="2"/>
  <c r="D32" i="2"/>
  <c r="B32" i="2"/>
  <c r="E5" i="2"/>
  <c r="E6" i="2" s="1"/>
  <c r="E14" i="2"/>
  <c r="F3" i="2"/>
  <c r="G3" i="2" s="1"/>
  <c r="H3" i="2" s="1"/>
  <c r="I3" i="2" s="1"/>
  <c r="J3" i="2" s="1"/>
  <c r="E21" i="2"/>
  <c r="E10" i="2" s="1"/>
  <c r="D21" i="2"/>
  <c r="C21" i="2"/>
  <c r="D38" i="2"/>
  <c r="D36" i="2"/>
  <c r="D34" i="2" s="1"/>
  <c r="C12" i="2"/>
  <c r="D12" i="2"/>
  <c r="B12" i="2"/>
  <c r="C6" i="2"/>
  <c r="C24" i="2" s="1"/>
  <c r="D6" i="2"/>
  <c r="B6" i="2"/>
  <c r="E4" i="2"/>
  <c r="E32" i="2" s="1"/>
  <c r="C4" i="2"/>
  <c r="D4" i="2"/>
  <c r="B4" i="2"/>
  <c r="C1" i="2"/>
  <c r="D1" i="2" s="1"/>
  <c r="E1" i="2" s="1"/>
  <c r="F1" i="2" s="1"/>
  <c r="G1" i="2" s="1"/>
  <c r="H1" i="2" s="1"/>
  <c r="I1" i="2" s="1"/>
  <c r="D7" i="1"/>
  <c r="D5" i="1"/>
  <c r="D6" i="1"/>
  <c r="D4" i="1"/>
  <c r="F21" i="2" l="1"/>
  <c r="F10" i="2"/>
  <c r="F5" i="2"/>
  <c r="F6" i="2" s="1"/>
  <c r="F4" i="2"/>
  <c r="F32" i="2" s="1"/>
  <c r="E8" i="2"/>
  <c r="F8" i="2" s="1"/>
  <c r="E9" i="2"/>
  <c r="F9" i="2" s="1"/>
  <c r="E11" i="2"/>
  <c r="F11" i="2" s="1"/>
  <c r="E7" i="2"/>
  <c r="K3" i="2"/>
  <c r="L3" i="2" s="1"/>
  <c r="M3" i="2" s="1"/>
  <c r="N3" i="2" s="1"/>
  <c r="G4" i="2"/>
  <c r="G32" i="2" s="1"/>
  <c r="G21" i="2"/>
  <c r="G10" i="2" s="1"/>
  <c r="B13" i="2"/>
  <c r="B15" i="2" s="1"/>
  <c r="D13" i="2"/>
  <c r="D15" i="2" s="1"/>
  <c r="D22" i="2" s="1"/>
  <c r="B17" i="2"/>
  <c r="B22" i="2"/>
  <c r="B24" i="2"/>
  <c r="C13" i="2"/>
  <c r="C15" i="2" s="1"/>
  <c r="D24" i="2"/>
  <c r="G5" i="2" l="1"/>
  <c r="G6" i="2" s="1"/>
  <c r="E12" i="2"/>
  <c r="E13" i="2" s="1"/>
  <c r="E15" i="2" s="1"/>
  <c r="E16" i="2" s="1"/>
  <c r="E17" i="2" s="1"/>
  <c r="F7" i="2"/>
  <c r="G8" i="2"/>
  <c r="G11" i="2"/>
  <c r="G9" i="2"/>
  <c r="H4" i="2"/>
  <c r="H32" i="2" s="1"/>
  <c r="H21" i="2"/>
  <c r="H10" i="2" s="1"/>
  <c r="D17" i="2"/>
  <c r="C17" i="2"/>
  <c r="C22" i="2"/>
  <c r="H5" i="2" l="1"/>
  <c r="H6" i="2" s="1"/>
  <c r="H11" i="2"/>
  <c r="H9" i="2"/>
  <c r="H8" i="2"/>
  <c r="G7" i="2"/>
  <c r="F12" i="2"/>
  <c r="F13" i="2" s="1"/>
  <c r="I5" i="2"/>
  <c r="I6" i="2" s="1"/>
  <c r="E34" i="2"/>
  <c r="F14" i="2" s="1"/>
  <c r="E33" i="2"/>
  <c r="I4" i="2"/>
  <c r="I32" i="2" s="1"/>
  <c r="I21" i="2"/>
  <c r="I10" i="2" s="1"/>
  <c r="F15" i="2" l="1"/>
  <c r="F16" i="2" s="1"/>
  <c r="F17" i="2" s="1"/>
  <c r="J5" i="2"/>
  <c r="J21" i="2"/>
  <c r="J10" i="2" s="1"/>
  <c r="J4" i="2"/>
  <c r="J32" i="2" s="1"/>
  <c r="J6" i="2"/>
  <c r="H7" i="2"/>
  <c r="G12" i="2"/>
  <c r="G13" i="2" s="1"/>
  <c r="I8" i="2"/>
  <c r="J8" i="2" s="1"/>
  <c r="I9" i="2"/>
  <c r="J9" i="2" s="1"/>
  <c r="I11" i="2"/>
  <c r="J11" i="2" s="1"/>
  <c r="H12" i="2" l="1"/>
  <c r="H13" i="2" s="1"/>
  <c r="I7" i="2"/>
  <c r="K5" i="2"/>
  <c r="K21" i="2"/>
  <c r="K9" i="2" s="1"/>
  <c r="K6" i="2"/>
  <c r="K4" i="2"/>
  <c r="K32" i="2" s="1"/>
  <c r="F34" i="2"/>
  <c r="F33" i="2"/>
  <c r="G14" i="2" l="1"/>
  <c r="G15" i="2" s="1"/>
  <c r="G16" i="2" s="1"/>
  <c r="G17" i="2" s="1"/>
  <c r="G33" i="2" s="1"/>
  <c r="G34" i="2"/>
  <c r="H14" i="2" s="1"/>
  <c r="H15" i="2" s="1"/>
  <c r="H16" i="2" s="1"/>
  <c r="H17" i="2" s="1"/>
  <c r="K10" i="2"/>
  <c r="L21" i="2"/>
  <c r="L9" i="2" s="1"/>
  <c r="L4" i="2"/>
  <c r="L32" i="2" s="1"/>
  <c r="L5" i="2"/>
  <c r="L6" i="2" s="1"/>
  <c r="I12" i="2"/>
  <c r="I13" i="2" s="1"/>
  <c r="J7" i="2"/>
  <c r="K11" i="2"/>
  <c r="L11" i="2" s="1"/>
  <c r="K8" i="2"/>
  <c r="L8" i="2" s="1"/>
  <c r="J12" i="2" l="1"/>
  <c r="J13" i="2" s="1"/>
  <c r="K7" i="2"/>
  <c r="M21" i="2"/>
  <c r="M9" i="2" s="1"/>
  <c r="M4" i="2"/>
  <c r="M32" i="2" s="1"/>
  <c r="M5" i="2"/>
  <c r="M6" i="2"/>
  <c r="L10" i="2"/>
  <c r="M10" i="2" s="1"/>
  <c r="H34" i="2"/>
  <c r="I14" i="2" s="1"/>
  <c r="I15" i="2" s="1"/>
  <c r="I16" i="2" s="1"/>
  <c r="I17" i="2" s="1"/>
  <c r="I33" i="2" s="1"/>
  <c r="H33" i="2"/>
  <c r="I34" i="2" l="1"/>
  <c r="J14" i="2" s="1"/>
  <c r="J15" i="2" s="1"/>
  <c r="J16" i="2" s="1"/>
  <c r="J17" i="2" s="1"/>
  <c r="J34" i="2" s="1"/>
  <c r="K14" i="2" s="1"/>
  <c r="N21" i="2"/>
  <c r="N9" i="2" s="1"/>
  <c r="N4" i="2"/>
  <c r="N32" i="2" s="1"/>
  <c r="N5" i="2"/>
  <c r="N6" i="2" s="1"/>
  <c r="L7" i="2"/>
  <c r="K12" i="2"/>
  <c r="K13" i="2" s="1"/>
  <c r="M11" i="2"/>
  <c r="N11" i="2" s="1"/>
  <c r="M8" i="2"/>
  <c r="N8" i="2" s="1"/>
  <c r="O32" i="2"/>
  <c r="P32" i="2" s="1"/>
  <c r="Q32" i="2" s="1"/>
  <c r="R32" i="2" s="1"/>
  <c r="S32" i="2" s="1"/>
  <c r="T32" i="2" s="1"/>
  <c r="U32" i="2" s="1"/>
  <c r="V32" i="2" s="1"/>
  <c r="W32" i="2" s="1"/>
  <c r="X32" i="2" s="1"/>
  <c r="Y32" i="2" s="1"/>
  <c r="Z32" i="2" s="1"/>
  <c r="AA32" i="2" s="1"/>
  <c r="AB32" i="2" s="1"/>
  <c r="AC32" i="2" s="1"/>
  <c r="AD32" i="2" s="1"/>
  <c r="AE32" i="2" s="1"/>
  <c r="AF32" i="2" s="1"/>
  <c r="AG32" i="2" s="1"/>
  <c r="AH32" i="2" s="1"/>
  <c r="AI32" i="2" s="1"/>
  <c r="AJ32" i="2" s="1"/>
  <c r="AK32" i="2" s="1"/>
  <c r="AL32" i="2" s="1"/>
  <c r="AM32" i="2" s="1"/>
  <c r="AN32" i="2" s="1"/>
  <c r="AO32" i="2" s="1"/>
  <c r="AP32" i="2" s="1"/>
  <c r="AQ32" i="2" s="1"/>
  <c r="AR32" i="2" s="1"/>
  <c r="AS32" i="2" s="1"/>
  <c r="AT32" i="2" s="1"/>
  <c r="AU32" i="2" s="1"/>
  <c r="AV32" i="2" s="1"/>
  <c r="AW32" i="2" s="1"/>
  <c r="AX32" i="2" s="1"/>
  <c r="AY32" i="2" s="1"/>
  <c r="AZ32" i="2" s="1"/>
  <c r="BA32" i="2" s="1"/>
  <c r="BB32" i="2" s="1"/>
  <c r="BC32" i="2" s="1"/>
  <c r="BD32" i="2" s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J33" i="2" l="1"/>
  <c r="M7" i="2"/>
  <c r="L12" i="2"/>
  <c r="L13" i="2" s="1"/>
  <c r="N10" i="2"/>
  <c r="K15" i="2"/>
  <c r="Q23" i="2"/>
  <c r="Q24" i="2" s="1"/>
  <c r="Q25" i="2" s="1"/>
  <c r="K16" i="2" l="1"/>
  <c r="K17" i="2" s="1"/>
  <c r="M12" i="2"/>
  <c r="M13" i="2" s="1"/>
  <c r="N7" i="2"/>
  <c r="N12" i="2" s="1"/>
  <c r="N13" i="2" s="1"/>
  <c r="K34" i="2" l="1"/>
  <c r="L14" i="2" s="1"/>
  <c r="L15" i="2" s="1"/>
  <c r="L16" i="2" s="1"/>
  <c r="L17" i="2" s="1"/>
  <c r="K33" i="2"/>
  <c r="L34" i="2" l="1"/>
  <c r="M14" i="2" s="1"/>
  <c r="M15" i="2" s="1"/>
  <c r="L33" i="2"/>
  <c r="M16" i="2" l="1"/>
  <c r="M17" i="2"/>
  <c r="M34" i="2" l="1"/>
  <c r="M33" i="2"/>
  <c r="N14" i="2" l="1"/>
  <c r="N15" i="2" s="1"/>
  <c r="N16" i="2" s="1"/>
  <c r="N17" i="2" s="1"/>
  <c r="N34" i="2"/>
  <c r="N33" i="2" l="1"/>
  <c r="O17" i="2"/>
  <c r="P17" i="2" s="1"/>
  <c r="Q17" i="2" s="1"/>
  <c r="R17" i="2" s="1"/>
  <c r="S17" i="2" s="1"/>
  <c r="T17" i="2" s="1"/>
  <c r="U17" i="2" s="1"/>
  <c r="V17" i="2" s="1"/>
  <c r="W17" i="2" s="1"/>
  <c r="X17" i="2" s="1"/>
  <c r="Y17" i="2" s="1"/>
  <c r="Z17" i="2" s="1"/>
  <c r="AA17" i="2" s="1"/>
  <c r="AB17" i="2" s="1"/>
  <c r="AC17" i="2" s="1"/>
  <c r="AD17" i="2" s="1"/>
  <c r="AE17" i="2" s="1"/>
  <c r="AF17" i="2" s="1"/>
  <c r="AG17" i="2" s="1"/>
  <c r="AH17" i="2" s="1"/>
  <c r="AI17" i="2" s="1"/>
  <c r="AJ17" i="2" s="1"/>
  <c r="AK17" i="2" s="1"/>
  <c r="AL17" i="2" s="1"/>
  <c r="AM17" i="2" s="1"/>
  <c r="AN17" i="2" s="1"/>
  <c r="AO17" i="2" s="1"/>
  <c r="AP17" i="2" s="1"/>
  <c r="AQ17" i="2" s="1"/>
  <c r="AR17" i="2" s="1"/>
  <c r="AS17" i="2" s="1"/>
  <c r="AT17" i="2" s="1"/>
  <c r="AU17" i="2" s="1"/>
  <c r="AV17" i="2" s="1"/>
  <c r="AW17" i="2" s="1"/>
  <c r="AX17" i="2" s="1"/>
  <c r="AY17" i="2" s="1"/>
  <c r="AZ17" i="2" s="1"/>
  <c r="BA17" i="2" s="1"/>
  <c r="BB17" i="2" s="1"/>
  <c r="BC17" i="2" s="1"/>
  <c r="BD17" i="2" s="1"/>
  <c r="BE17" i="2" s="1"/>
  <c r="BF17" i="2" s="1"/>
  <c r="BG17" i="2" s="1"/>
  <c r="BH17" i="2" s="1"/>
  <c r="BI17" i="2" s="1"/>
  <c r="BJ17" i="2" s="1"/>
  <c r="BK17" i="2" s="1"/>
  <c r="BL17" i="2" s="1"/>
  <c r="BM17" i="2" s="1"/>
  <c r="BN17" i="2" s="1"/>
  <c r="BO17" i="2" s="1"/>
  <c r="BP17" i="2" s="1"/>
  <c r="BQ17" i="2" s="1"/>
  <c r="BR17" i="2" s="1"/>
  <c r="BS17" i="2" s="1"/>
  <c r="BT17" i="2" s="1"/>
  <c r="BU17" i="2" s="1"/>
  <c r="BV17" i="2" s="1"/>
  <c r="BW17" i="2" s="1"/>
  <c r="BX17" i="2" s="1"/>
  <c r="BY17" i="2" s="1"/>
  <c r="BZ17" i="2" s="1"/>
  <c r="CA17" i="2" s="1"/>
  <c r="CB17" i="2" s="1"/>
  <c r="CC17" i="2" s="1"/>
  <c r="CD17" i="2" s="1"/>
  <c r="CE17" i="2" s="1"/>
  <c r="CF17" i="2" s="1"/>
  <c r="CG17" i="2" s="1"/>
  <c r="CH17" i="2" s="1"/>
  <c r="CI17" i="2" s="1"/>
  <c r="CJ17" i="2" s="1"/>
  <c r="CK17" i="2" s="1"/>
  <c r="CL17" i="2" s="1"/>
</calcChain>
</file>

<file path=xl/sharedStrings.xml><?xml version="1.0" encoding="utf-8"?>
<sst xmlns="http://schemas.openxmlformats.org/spreadsheetml/2006/main" count="47" uniqueCount="41">
  <si>
    <t>CVX</t>
  </si>
  <si>
    <t>Price</t>
  </si>
  <si>
    <t>Shares</t>
  </si>
  <si>
    <t>MC</t>
  </si>
  <si>
    <t>Cash</t>
  </si>
  <si>
    <t>Debt</t>
  </si>
  <si>
    <t>EV</t>
  </si>
  <si>
    <t>Revenue</t>
  </si>
  <si>
    <t>Sales</t>
  </si>
  <si>
    <t>Equity Affiliates</t>
  </si>
  <si>
    <t>COGS</t>
  </si>
  <si>
    <t>SG&amp;A</t>
  </si>
  <si>
    <t>Operating Costs</t>
  </si>
  <si>
    <t>Exploration</t>
  </si>
  <si>
    <t>D&amp;A</t>
  </si>
  <si>
    <t>Gross Profit</t>
  </si>
  <si>
    <t>Other Taxes</t>
  </si>
  <si>
    <t>Interest</t>
  </si>
  <si>
    <t>OPEX</t>
  </si>
  <si>
    <t>Pretax Income</t>
  </si>
  <si>
    <t>Tax</t>
  </si>
  <si>
    <t>Net Income</t>
  </si>
  <si>
    <t>EPS</t>
  </si>
  <si>
    <t>Revenue Growth</t>
  </si>
  <si>
    <t>Tax Rate</t>
  </si>
  <si>
    <t>Gross Margin</t>
  </si>
  <si>
    <t>Operating Margin</t>
  </si>
  <si>
    <t>FCF Margin</t>
  </si>
  <si>
    <t>CFFO</t>
  </si>
  <si>
    <t>CX</t>
  </si>
  <si>
    <t>FCF</t>
  </si>
  <si>
    <t>Net Cash</t>
  </si>
  <si>
    <t>Operating Income</t>
  </si>
  <si>
    <t>Equity Affiliates GM</t>
  </si>
  <si>
    <t>Sales GM</t>
  </si>
  <si>
    <t>ROIC</t>
  </si>
  <si>
    <t>Maturity</t>
  </si>
  <si>
    <t>Discount</t>
  </si>
  <si>
    <t>NPV</t>
  </si>
  <si>
    <t>Diff</t>
  </si>
  <si>
    <t>Q424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</si>
</sst>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0" borderId="0" xfId="0" applyNumberFormat="1" applyFont="1"/>
    <xf numFmtId="1" fontId="1" fillId="0" borderId="0" xfId="0" applyNumberFormat="1" applyFont="1"/>
    <xf numFmtId="3" fontId="2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0" fontId="1" fillId="0" borderId="0" xfId="0" applyNumberFormat="1" applyFont="1"/>
    <xf numFmtId="0" fontId="2" fillId="0" borderId="0" xfId="0" applyFont="1"/>
    <xf numFmtId="0" fontId="1" fillId="0" borderId="0" xfId="0" applyFont="1"/>
    <xf numFmtId="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590550</xdr:colOff>
      <xdr:row>0</xdr:row>
      <xdr:rowOff>19050</xdr:rowOff>
    </xdr:from>
    <xdr:to>
      <xdr:col>4</xdr:col>
      <xdr:colOff>0</xdr:colOff>
      <xdr:row>41</xdr:row>
      <xdr:rowOff>19050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B7EC509-425A-401E-F868-FA96E3866CAA}"/>
            </a:ext>
          </a:extLst>
        </xdr:cNvPr>
        <xdr:cNvCxnSpPr/>
      </xdr:nvCxnSpPr>
      <xdr:spPr>
        <a:xfrm>
          <a:off x="2876550" y="19050"/>
          <a:ext cx="19050" cy="72390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38A51-B7CE-41F8-8BF1-70B2455465C3}">
  <dimension ref="A1:E7"/>
  <sheetViews>
    <sheetView zoomScale="235" zoomScaleNormal="235" workbookViewId="0">
      <selection activeCell="E5" sqref="E5"/>
    </sheetView>
  </sheetViews>
  <sheetFormatPr defaultRowHeight="14.25" x14ac:dyDescent="0.2"/>
  <cols>
    <col min="1" max="16384" width="9.140625" style="8"/>
  </cols>
  <sheetData>
    <row r="1" spans="1:5" ht="15" x14ac:dyDescent="0.25">
      <c r="A1" s="7" t="s">
        <v>0</v>
      </c>
    </row>
    <row r="2" spans="1:5" x14ac:dyDescent="0.2">
      <c r="C2" s="8" t="s">
        <v>1</v>
      </c>
      <c r="D2" s="9">
        <v>138</v>
      </c>
    </row>
    <row r="3" spans="1:5" x14ac:dyDescent="0.2">
      <c r="C3" s="8" t="s">
        <v>2</v>
      </c>
      <c r="D3" s="1">
        <v>1760.6</v>
      </c>
      <c r="E3" s="8" t="s">
        <v>40</v>
      </c>
    </row>
    <row r="4" spans="1:5" x14ac:dyDescent="0.2">
      <c r="C4" s="8" t="s">
        <v>3</v>
      </c>
      <c r="D4" s="1">
        <f>D2*D3</f>
        <v>242962.8</v>
      </c>
    </row>
    <row r="5" spans="1:5" x14ac:dyDescent="0.2">
      <c r="C5" s="8" t="s">
        <v>4</v>
      </c>
      <c r="D5" s="1">
        <f>6781+4</f>
        <v>6785</v>
      </c>
      <c r="E5" s="8" t="s">
        <v>40</v>
      </c>
    </row>
    <row r="6" spans="1:5" x14ac:dyDescent="0.2">
      <c r="C6" s="8" t="s">
        <v>5</v>
      </c>
      <c r="D6" s="1">
        <f>20135+19137</f>
        <v>39272</v>
      </c>
      <c r="E6" s="8" t="s">
        <v>40</v>
      </c>
    </row>
    <row r="7" spans="1:5" x14ac:dyDescent="0.2">
      <c r="C7" s="8" t="s">
        <v>6</v>
      </c>
      <c r="D7" s="1">
        <f>D4+D6-D5</f>
        <v>275449.8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45A2A-0488-4C62-BB6F-16DFD012AD0C}">
  <dimension ref="A1:CV38"/>
  <sheetViews>
    <sheetView tabSelected="1" workbookViewId="0">
      <pane xSplit="1" ySplit="1" topLeftCell="E2" activePane="bottomRight" state="frozen"/>
      <selection pane="topRight" activeCell="B1" sqref="B1"/>
      <selection pane="bottomLeft" activeCell="A2" sqref="A2"/>
      <selection pane="bottomRight" activeCell="H2" sqref="H2"/>
    </sheetView>
  </sheetViews>
  <sheetFormatPr defaultRowHeight="14.25" x14ac:dyDescent="0.2"/>
  <cols>
    <col min="1" max="1" width="16" style="1" customWidth="1"/>
    <col min="2" max="16384" width="9.140625" style="1"/>
  </cols>
  <sheetData>
    <row r="1" spans="1:14" x14ac:dyDescent="0.2">
      <c r="B1" s="2">
        <v>2022</v>
      </c>
      <c r="C1" s="2">
        <f>B1+1</f>
        <v>2023</v>
      </c>
      <c r="D1" s="2">
        <f t="shared" ref="D1:N1" si="0">C1+1</f>
        <v>2024</v>
      </c>
      <c r="E1" s="2">
        <f t="shared" si="0"/>
        <v>2025</v>
      </c>
      <c r="F1" s="2">
        <f t="shared" si="0"/>
        <v>2026</v>
      </c>
      <c r="G1" s="2">
        <f t="shared" si="0"/>
        <v>2027</v>
      </c>
      <c r="H1" s="2">
        <f t="shared" si="0"/>
        <v>2028</v>
      </c>
      <c r="I1" s="2">
        <f t="shared" si="0"/>
        <v>2029</v>
      </c>
      <c r="J1" s="2">
        <f t="shared" si="0"/>
        <v>2030</v>
      </c>
      <c r="K1" s="2">
        <f t="shared" si="0"/>
        <v>2031</v>
      </c>
      <c r="L1" s="2">
        <f t="shared" si="0"/>
        <v>2032</v>
      </c>
      <c r="M1" s="2">
        <f t="shared" si="0"/>
        <v>2033</v>
      </c>
      <c r="N1" s="2">
        <f t="shared" si="0"/>
        <v>2034</v>
      </c>
    </row>
    <row r="2" spans="1:14" x14ac:dyDescent="0.2">
      <c r="A2" s="1" t="s">
        <v>8</v>
      </c>
      <c r="B2" s="1">
        <v>235717</v>
      </c>
      <c r="C2" s="1">
        <v>196913</v>
      </c>
      <c r="D2" s="1">
        <v>193414</v>
      </c>
      <c r="E2" s="1">
        <f>D2*1.02</f>
        <v>197282.28</v>
      </c>
      <c r="F2" s="1">
        <f t="shared" ref="F2:N2" si="1">E2*1.02</f>
        <v>201227.92560000002</v>
      </c>
      <c r="G2" s="1">
        <f t="shared" si="1"/>
        <v>205252.48411200003</v>
      </c>
      <c r="H2" s="1">
        <f t="shared" si="1"/>
        <v>209357.53379424004</v>
      </c>
      <c r="I2" s="1">
        <f t="shared" si="1"/>
        <v>213544.68447012483</v>
      </c>
      <c r="J2" s="1">
        <f t="shared" si="1"/>
        <v>217815.57815952733</v>
      </c>
      <c r="K2" s="1">
        <f t="shared" si="1"/>
        <v>222171.88972271787</v>
      </c>
      <c r="L2" s="1">
        <f t="shared" si="1"/>
        <v>226615.32751717223</v>
      </c>
      <c r="M2" s="1">
        <f t="shared" si="1"/>
        <v>231147.6340675157</v>
      </c>
      <c r="N2" s="1">
        <f t="shared" si="1"/>
        <v>235770.58674886602</v>
      </c>
    </row>
    <row r="3" spans="1:14" x14ac:dyDescent="0.2">
      <c r="A3" s="1" t="s">
        <v>9</v>
      </c>
      <c r="B3" s="1">
        <v>8585</v>
      </c>
      <c r="C3" s="1">
        <v>5131</v>
      </c>
      <c r="D3" s="1">
        <v>4596</v>
      </c>
      <c r="E3" s="1">
        <f>AVERAGE(B3:D3)</f>
        <v>6104</v>
      </c>
      <c r="F3" s="1">
        <f t="shared" ref="F3:I3" si="2">E3*1.03</f>
        <v>6287.12</v>
      </c>
      <c r="G3" s="1">
        <f t="shared" si="2"/>
        <v>6475.7336000000005</v>
      </c>
      <c r="H3" s="1">
        <f t="shared" si="2"/>
        <v>6670.0056080000004</v>
      </c>
      <c r="I3" s="1">
        <f t="shared" si="2"/>
        <v>6870.1057762400005</v>
      </c>
      <c r="J3" s="1">
        <f t="shared" ref="J3:N3" si="3">I3*1.03</f>
        <v>7076.2089495272003</v>
      </c>
      <c r="K3" s="1">
        <f t="shared" si="3"/>
        <v>7288.4952180130167</v>
      </c>
      <c r="L3" s="1">
        <f t="shared" si="3"/>
        <v>7507.1500745534076</v>
      </c>
      <c r="M3" s="1">
        <f t="shared" si="3"/>
        <v>7732.3645767900098</v>
      </c>
      <c r="N3" s="1">
        <f t="shared" si="3"/>
        <v>7964.3355140937101</v>
      </c>
    </row>
    <row r="4" spans="1:14" s="3" customFormat="1" ht="15" x14ac:dyDescent="0.25">
      <c r="A4" s="3" t="s">
        <v>7</v>
      </c>
      <c r="B4" s="3">
        <f>SUM(B2:B3)</f>
        <v>244302</v>
      </c>
      <c r="C4" s="3">
        <f t="shared" ref="C4:D4" si="4">SUM(C2:C3)</f>
        <v>202044</v>
      </c>
      <c r="D4" s="3">
        <f t="shared" si="4"/>
        <v>198010</v>
      </c>
      <c r="E4" s="3">
        <f t="shared" ref="E4" si="5">SUM(E2:E3)</f>
        <v>203386.28</v>
      </c>
      <c r="F4" s="3">
        <f t="shared" ref="F4" si="6">SUM(F2:F3)</f>
        <v>207515.04560000001</v>
      </c>
      <c r="G4" s="3">
        <f t="shared" ref="G4" si="7">SUM(G2:G3)</f>
        <v>211728.21771200004</v>
      </c>
      <c r="H4" s="3">
        <f t="shared" ref="H4" si="8">SUM(H2:H3)</f>
        <v>216027.53940224004</v>
      </c>
      <c r="I4" s="3">
        <f t="shared" ref="I4" si="9">SUM(I2:I3)</f>
        <v>220414.79024636484</v>
      </c>
      <c r="J4" s="3">
        <f t="shared" ref="J4" si="10">SUM(J2:J3)</f>
        <v>224891.78710905454</v>
      </c>
      <c r="K4" s="3">
        <f t="shared" ref="K4" si="11">SUM(K2:K3)</f>
        <v>229460.38494073087</v>
      </c>
      <c r="L4" s="3">
        <f t="shared" ref="L4" si="12">SUM(L2:L3)</f>
        <v>234122.47759172565</v>
      </c>
      <c r="M4" s="3">
        <f t="shared" ref="M4" si="13">SUM(M2:M3)</f>
        <v>238879.99864430571</v>
      </c>
      <c r="N4" s="3">
        <f t="shared" ref="N4" si="14">SUM(N2:N3)</f>
        <v>243734.92226295974</v>
      </c>
    </row>
    <row r="5" spans="1:14" x14ac:dyDescent="0.2">
      <c r="A5" s="1" t="s">
        <v>10</v>
      </c>
      <c r="B5" s="1">
        <v>145416</v>
      </c>
      <c r="C5" s="1">
        <v>119196</v>
      </c>
      <c r="D5" s="1">
        <v>119206</v>
      </c>
      <c r="E5" s="1">
        <f>E2*(1-E24)</f>
        <v>120342.1908</v>
      </c>
      <c r="F5" s="1">
        <f t="shared" ref="F5:I5" si="15">F2*(1-F24)</f>
        <v>122749.034616</v>
      </c>
      <c r="G5" s="1">
        <f t="shared" si="15"/>
        <v>125204.01530832001</v>
      </c>
      <c r="H5" s="1">
        <f t="shared" si="15"/>
        <v>127708.09561448642</v>
      </c>
      <c r="I5" s="1">
        <f t="shared" si="15"/>
        <v>130262.25752677614</v>
      </c>
      <c r="J5" s="1">
        <f t="shared" ref="J5:N5" si="16">J2*(1-J24)</f>
        <v>132867.50267731166</v>
      </c>
      <c r="K5" s="1">
        <f t="shared" si="16"/>
        <v>135524.85273085791</v>
      </c>
      <c r="L5" s="1">
        <f t="shared" si="16"/>
        <v>138235.34978547506</v>
      </c>
      <c r="M5" s="1">
        <f t="shared" si="16"/>
        <v>141000.05678118457</v>
      </c>
      <c r="N5" s="1">
        <f t="shared" si="16"/>
        <v>143820.05791680826</v>
      </c>
    </row>
    <row r="6" spans="1:14" x14ac:dyDescent="0.2">
      <c r="A6" s="1" t="s">
        <v>15</v>
      </c>
      <c r="B6" s="1">
        <f>B2-B5</f>
        <v>90301</v>
      </c>
      <c r="C6" s="1">
        <f t="shared" ref="C6:D6" si="17">C2-C5</f>
        <v>77717</v>
      </c>
      <c r="D6" s="1">
        <f t="shared" si="17"/>
        <v>74208</v>
      </c>
      <c r="E6" s="1">
        <f t="shared" ref="E6" si="18">E2-E5</f>
        <v>76940.089200000002</v>
      </c>
      <c r="F6" s="1">
        <f t="shared" ref="F6" si="19">F2-F5</f>
        <v>78478.890984000012</v>
      </c>
      <c r="G6" s="1">
        <f t="shared" ref="G6" si="20">G2-G5</f>
        <v>80048.468803680022</v>
      </c>
      <c r="H6" s="1">
        <f t="shared" ref="H6" si="21">H2-H5</f>
        <v>81649.438179753619</v>
      </c>
      <c r="I6" s="1">
        <f t="shared" ref="I6" si="22">I2-I5</f>
        <v>83282.426943348692</v>
      </c>
      <c r="J6" s="1">
        <f t="shared" ref="J6" si="23">J2-J5</f>
        <v>84948.075482215674</v>
      </c>
      <c r="K6" s="1">
        <f t="shared" ref="K6" si="24">K2-K5</f>
        <v>86647.036991859961</v>
      </c>
      <c r="L6" s="1">
        <f t="shared" ref="L6" si="25">L2-L5</f>
        <v>88379.977731697174</v>
      </c>
      <c r="M6" s="1">
        <f t="shared" ref="M6" si="26">M2-M5</f>
        <v>90147.577286331129</v>
      </c>
      <c r="N6" s="1">
        <f t="shared" ref="N6" si="27">N2-N5</f>
        <v>91950.528832057753</v>
      </c>
    </row>
    <row r="7" spans="1:14" x14ac:dyDescent="0.2">
      <c r="A7" s="1" t="s">
        <v>12</v>
      </c>
      <c r="B7" s="1">
        <v>24714</v>
      </c>
      <c r="C7" s="1">
        <v>24887</v>
      </c>
      <c r="D7" s="1">
        <v>27464</v>
      </c>
      <c r="E7" s="1">
        <f>D7*(1+E21)</f>
        <v>28013.279999999999</v>
      </c>
      <c r="F7" s="1">
        <f t="shared" ref="F7:I7" si="28">E7*(1+F21)</f>
        <v>28573.545599999998</v>
      </c>
      <c r="G7" s="1">
        <f t="shared" si="28"/>
        <v>29145.016511999998</v>
      </c>
      <c r="H7" s="1">
        <f t="shared" si="28"/>
        <v>29727.91684224</v>
      </c>
      <c r="I7" s="1">
        <f t="shared" si="28"/>
        <v>30322.475179084799</v>
      </c>
      <c r="J7" s="1">
        <f t="shared" ref="J7:N7" si="29">I7*(1+J21)</f>
        <v>30928.924682666497</v>
      </c>
      <c r="K7" s="1">
        <f t="shared" si="29"/>
        <v>31547.503176319828</v>
      </c>
      <c r="L7" s="1">
        <f t="shared" si="29"/>
        <v>32178.453239846225</v>
      </c>
      <c r="M7" s="1">
        <f t="shared" si="29"/>
        <v>32822.022304643149</v>
      </c>
      <c r="N7" s="1">
        <f t="shared" si="29"/>
        <v>33478.462750736013</v>
      </c>
    </row>
    <row r="8" spans="1:14" x14ac:dyDescent="0.2">
      <c r="A8" s="1" t="s">
        <v>11</v>
      </c>
      <c r="B8" s="1">
        <v>4312</v>
      </c>
      <c r="C8" s="1">
        <v>4141</v>
      </c>
      <c r="D8" s="1">
        <v>4834</v>
      </c>
      <c r="E8" s="1">
        <f>D8*(1+E21)</f>
        <v>4930.68</v>
      </c>
      <c r="F8" s="1">
        <f t="shared" ref="F8:I8" si="30">E8*(1+F21)</f>
        <v>5029.2936</v>
      </c>
      <c r="G8" s="1">
        <f t="shared" si="30"/>
        <v>5129.8794719999996</v>
      </c>
      <c r="H8" s="1">
        <f t="shared" si="30"/>
        <v>5232.4770614399995</v>
      </c>
      <c r="I8" s="1">
        <f t="shared" si="30"/>
        <v>5337.1266026687999</v>
      </c>
      <c r="J8" s="1">
        <f t="shared" ref="J8:N8" si="31">I8*(1+J21)</f>
        <v>5443.8691347221757</v>
      </c>
      <c r="K8" s="1">
        <f t="shared" si="31"/>
        <v>5552.7465174166191</v>
      </c>
      <c r="L8" s="1">
        <f t="shared" si="31"/>
        <v>5663.8014477649513</v>
      </c>
      <c r="M8" s="1">
        <f t="shared" si="31"/>
        <v>5777.0774767202502</v>
      </c>
      <c r="N8" s="1">
        <f t="shared" si="31"/>
        <v>5892.6190262546552</v>
      </c>
    </row>
    <row r="9" spans="1:14" x14ac:dyDescent="0.2">
      <c r="A9" s="1" t="s">
        <v>13</v>
      </c>
      <c r="B9" s="1">
        <v>974</v>
      </c>
      <c r="C9" s="1">
        <v>914</v>
      </c>
      <c r="D9" s="1">
        <v>995</v>
      </c>
      <c r="E9" s="1">
        <f>D9*(1+E21)</f>
        <v>1014.9</v>
      </c>
      <c r="F9" s="1">
        <f t="shared" ref="F9:I9" si="32">E9*(1+F21)</f>
        <v>1035.1980000000001</v>
      </c>
      <c r="G9" s="1">
        <f t="shared" si="32"/>
        <v>1055.9019600000001</v>
      </c>
      <c r="H9" s="1">
        <f t="shared" si="32"/>
        <v>1077.0199992000003</v>
      </c>
      <c r="I9" s="1">
        <f t="shared" si="32"/>
        <v>1098.5603991840003</v>
      </c>
      <c r="J9" s="1">
        <f t="shared" ref="J9:N9" si="33">I9*(1+J21)</f>
        <v>1120.5316071676802</v>
      </c>
      <c r="K9" s="1">
        <f t="shared" si="33"/>
        <v>1142.942239311034</v>
      </c>
      <c r="L9" s="1">
        <f t="shared" si="33"/>
        <v>1165.8010840972547</v>
      </c>
      <c r="M9" s="1">
        <f t="shared" si="33"/>
        <v>1189.1171057791998</v>
      </c>
      <c r="N9" s="1">
        <f t="shared" si="33"/>
        <v>1212.8994478947839</v>
      </c>
    </row>
    <row r="10" spans="1:14" x14ac:dyDescent="0.2">
      <c r="A10" s="1" t="s">
        <v>14</v>
      </c>
      <c r="B10" s="1">
        <v>16319</v>
      </c>
      <c r="C10" s="1">
        <v>17326</v>
      </c>
      <c r="D10" s="1">
        <v>17282</v>
      </c>
      <c r="E10" s="1">
        <f>D10*(1+E21)</f>
        <v>17627.64</v>
      </c>
      <c r="F10" s="1">
        <f t="shared" ref="F10:I10" si="34">E10*(1+F21)</f>
        <v>17980.192800000001</v>
      </c>
      <c r="G10" s="1">
        <f t="shared" si="34"/>
        <v>18339.796656000002</v>
      </c>
      <c r="H10" s="1">
        <f t="shared" si="34"/>
        <v>18706.592589120002</v>
      </c>
      <c r="I10" s="1">
        <f t="shared" si="34"/>
        <v>19080.724440902402</v>
      </c>
      <c r="J10" s="1">
        <f t="shared" ref="J10:N10" si="35">I10*(1+J21)</f>
        <v>19462.338929720452</v>
      </c>
      <c r="K10" s="1">
        <f t="shared" si="35"/>
        <v>19851.585708314862</v>
      </c>
      <c r="L10" s="1">
        <f t="shared" si="35"/>
        <v>20248.617422481158</v>
      </c>
      <c r="M10" s="1">
        <f t="shared" si="35"/>
        <v>20653.589770930783</v>
      </c>
      <c r="N10" s="1">
        <f t="shared" si="35"/>
        <v>21066.661566349398</v>
      </c>
    </row>
    <row r="11" spans="1:14" x14ac:dyDescent="0.2">
      <c r="A11" s="1" t="s">
        <v>16</v>
      </c>
      <c r="B11" s="1">
        <v>4032</v>
      </c>
      <c r="C11" s="1">
        <v>4220</v>
      </c>
      <c r="D11" s="1">
        <v>4716</v>
      </c>
      <c r="E11" s="1">
        <f>D11*(1+E21)</f>
        <v>4810.32</v>
      </c>
      <c r="F11" s="1">
        <f t="shared" ref="F11:I11" si="36">E11*(1+F21)</f>
        <v>4906.5263999999997</v>
      </c>
      <c r="G11" s="1">
        <f t="shared" si="36"/>
        <v>5004.6569279999994</v>
      </c>
      <c r="H11" s="1">
        <f t="shared" si="36"/>
        <v>5104.7500665599991</v>
      </c>
      <c r="I11" s="1">
        <f t="shared" si="36"/>
        <v>5206.8450678911995</v>
      </c>
      <c r="J11" s="1">
        <f t="shared" ref="J11:N11" si="37">I11*(1+J21)</f>
        <v>5310.9819692490237</v>
      </c>
      <c r="K11" s="1">
        <f t="shared" si="37"/>
        <v>5417.2016086340045</v>
      </c>
      <c r="L11" s="1">
        <f t="shared" si="37"/>
        <v>5525.5456408066848</v>
      </c>
      <c r="M11" s="1">
        <f t="shared" si="37"/>
        <v>5636.0565536228187</v>
      </c>
      <c r="N11" s="1">
        <f t="shared" si="37"/>
        <v>5748.7776846952747</v>
      </c>
    </row>
    <row r="12" spans="1:14" x14ac:dyDescent="0.2">
      <c r="A12" s="1" t="s">
        <v>18</v>
      </c>
      <c r="B12" s="1">
        <f>SUM(B7:B11)</f>
        <v>50351</v>
      </c>
      <c r="C12" s="1">
        <f t="shared" ref="C12:D12" si="38">SUM(C7:C11)</f>
        <v>51488</v>
      </c>
      <c r="D12" s="1">
        <f t="shared" si="38"/>
        <v>55291</v>
      </c>
      <c r="E12" s="1">
        <f t="shared" ref="E12" si="39">SUM(E7:E11)</f>
        <v>56396.82</v>
      </c>
      <c r="F12" s="1">
        <f t="shared" ref="F12" si="40">SUM(F7:F11)</f>
        <v>57524.756399999998</v>
      </c>
      <c r="G12" s="1">
        <f t="shared" ref="G12" si="41">SUM(G7:G11)</f>
        <v>58675.251527999993</v>
      </c>
      <c r="H12" s="1">
        <f t="shared" ref="H12" si="42">SUM(H7:H11)</f>
        <v>59848.756558560002</v>
      </c>
      <c r="I12" s="1">
        <f t="shared" ref="I12" si="43">SUM(I7:I11)</f>
        <v>61045.731689731205</v>
      </c>
      <c r="J12" s="1">
        <f t="shared" ref="J12" si="44">SUM(J7:J11)</f>
        <v>62266.646323525827</v>
      </c>
      <c r="K12" s="1">
        <f t="shared" ref="K12" si="45">SUM(K7:K11)</f>
        <v>63511.979249996351</v>
      </c>
      <c r="L12" s="1">
        <f t="shared" ref="L12" si="46">SUM(L7:L11)</f>
        <v>64782.218834996267</v>
      </c>
      <c r="M12" s="1">
        <f t="shared" ref="M12" si="47">SUM(M7:M11)</f>
        <v>66077.863211696211</v>
      </c>
      <c r="N12" s="1">
        <f t="shared" ref="N12" si="48">SUM(N7:N11)</f>
        <v>67399.420475930136</v>
      </c>
    </row>
    <row r="13" spans="1:14" x14ac:dyDescent="0.2">
      <c r="A13" s="1" t="s">
        <v>32</v>
      </c>
      <c r="B13" s="1">
        <f>B6-B12</f>
        <v>39950</v>
      </c>
      <c r="C13" s="1">
        <f t="shared" ref="C13:I13" si="49">C6-C12</f>
        <v>26229</v>
      </c>
      <c r="D13" s="1">
        <f t="shared" si="49"/>
        <v>18917</v>
      </c>
      <c r="E13" s="1">
        <f t="shared" si="49"/>
        <v>20543.269200000002</v>
      </c>
      <c r="F13" s="1">
        <f t="shared" si="49"/>
        <v>20954.134584000014</v>
      </c>
      <c r="G13" s="1">
        <f t="shared" si="49"/>
        <v>21373.217275680028</v>
      </c>
      <c r="H13" s="1">
        <f t="shared" si="49"/>
        <v>21800.681621193617</v>
      </c>
      <c r="I13" s="1">
        <f t="shared" si="49"/>
        <v>22236.695253617487</v>
      </c>
      <c r="J13" s="1">
        <f t="shared" ref="J13" si="50">J6-J12</f>
        <v>22681.429158689847</v>
      </c>
      <c r="K13" s="1">
        <f t="shared" ref="K13" si="51">K6-K12</f>
        <v>23135.057741863609</v>
      </c>
      <c r="L13" s="1">
        <f t="shared" ref="L13" si="52">L6-L12</f>
        <v>23597.758896700907</v>
      </c>
      <c r="M13" s="1">
        <f t="shared" ref="M13" si="53">M6-M12</f>
        <v>24069.714074634918</v>
      </c>
      <c r="N13" s="1">
        <f t="shared" ref="N13" si="54">N6-N12</f>
        <v>24551.108356127617</v>
      </c>
    </row>
    <row r="14" spans="1:14" x14ac:dyDescent="0.2">
      <c r="A14" s="1" t="s">
        <v>17</v>
      </c>
      <c r="B14" s="1">
        <v>-516</v>
      </c>
      <c r="C14" s="1">
        <v>-469</v>
      </c>
      <c r="D14" s="1">
        <v>-594</v>
      </c>
      <c r="E14" s="1">
        <f t="shared" ref="E14:N14" si="55">D34*$Q$20</f>
        <v>-1299.48</v>
      </c>
      <c r="F14" s="1">
        <f t="shared" si="55"/>
        <v>-799.14148079999984</v>
      </c>
      <c r="G14" s="1">
        <f t="shared" si="55"/>
        <v>-275.1116601167995</v>
      </c>
      <c r="H14" s="1">
        <f t="shared" si="55"/>
        <v>273.4390858878445</v>
      </c>
      <c r="I14" s="1">
        <f t="shared" si="55"/>
        <v>847.36622427196244</v>
      </c>
      <c r="J14" s="1">
        <f t="shared" si="55"/>
        <v>1447.551822697088</v>
      </c>
      <c r="K14" s="1">
        <f t="shared" si="55"/>
        <v>2074.9053282131486</v>
      </c>
      <c r="L14" s="1">
        <f t="shared" si="55"/>
        <v>2730.3643680351443</v>
      </c>
      <c r="M14" s="1">
        <f t="shared" si="55"/>
        <v>3414.8955729182817</v>
      </c>
      <c r="N14" s="1">
        <f t="shared" si="55"/>
        <v>4129.4954237546644</v>
      </c>
    </row>
    <row r="15" spans="1:14" x14ac:dyDescent="0.2">
      <c r="A15" s="1" t="s">
        <v>19</v>
      </c>
      <c r="B15" s="1">
        <f>B13+B14</f>
        <v>39434</v>
      </c>
      <c r="C15" s="1">
        <f t="shared" ref="C15:I15" si="56">C13+C14</f>
        <v>25760</v>
      </c>
      <c r="D15" s="1">
        <f t="shared" si="56"/>
        <v>18323</v>
      </c>
      <c r="E15" s="1">
        <f t="shared" si="56"/>
        <v>19243.789200000003</v>
      </c>
      <c r="F15" s="1">
        <f t="shared" si="56"/>
        <v>20154.993103200013</v>
      </c>
      <c r="G15" s="1">
        <f t="shared" si="56"/>
        <v>21098.105615563229</v>
      </c>
      <c r="H15" s="1">
        <f t="shared" si="56"/>
        <v>22074.12070708146</v>
      </c>
      <c r="I15" s="1">
        <f t="shared" si="56"/>
        <v>23084.061477889449</v>
      </c>
      <c r="J15" s="1">
        <f t="shared" ref="J15" si="57">J13+J14</f>
        <v>24128.980981386936</v>
      </c>
      <c r="K15" s="1">
        <f t="shared" ref="K15" si="58">K13+K14</f>
        <v>25209.963070076759</v>
      </c>
      <c r="L15" s="1">
        <f t="shared" ref="L15" si="59">L13+L14</f>
        <v>26328.123264736052</v>
      </c>
      <c r="M15" s="1">
        <f t="shared" ref="M15" si="60">M13+M14</f>
        <v>27484.609647553199</v>
      </c>
      <c r="N15" s="1">
        <f t="shared" ref="N15" si="61">N13+N14</f>
        <v>28680.60377988228</v>
      </c>
    </row>
    <row r="16" spans="1:14" x14ac:dyDescent="0.2">
      <c r="A16" s="1" t="s">
        <v>20</v>
      </c>
      <c r="B16" s="1">
        <v>14066</v>
      </c>
      <c r="C16" s="1">
        <v>8173</v>
      </c>
      <c r="D16" s="1">
        <v>9757</v>
      </c>
      <c r="E16" s="1">
        <f>E22*E15</f>
        <v>6735.3262200000008</v>
      </c>
      <c r="F16" s="1">
        <f t="shared" ref="F16:I16" si="62">F22*F15</f>
        <v>7054.2475861200046</v>
      </c>
      <c r="G16" s="1">
        <f t="shared" si="62"/>
        <v>7384.3369654471298</v>
      </c>
      <c r="H16" s="1">
        <f t="shared" si="62"/>
        <v>7725.9422474785106</v>
      </c>
      <c r="I16" s="1">
        <f t="shared" si="62"/>
        <v>8079.4215172613067</v>
      </c>
      <c r="J16" s="1">
        <f t="shared" ref="J16" si="63">J22*J15</f>
        <v>8445.143343485428</v>
      </c>
      <c r="K16" s="1">
        <f t="shared" ref="K16" si="64">K22*K15</f>
        <v>8823.4870745268654</v>
      </c>
      <c r="L16" s="1">
        <f t="shared" ref="L16" si="65">L22*L15</f>
        <v>9214.8431426576171</v>
      </c>
      <c r="M16" s="1">
        <f t="shared" ref="M16" si="66">M22*M15</f>
        <v>9619.6133766436196</v>
      </c>
      <c r="N16" s="1">
        <f t="shared" ref="N16" si="67">N22*N15</f>
        <v>10038.211322958798</v>
      </c>
    </row>
    <row r="17" spans="1:100" s="3" customFormat="1" ht="15" x14ac:dyDescent="0.25">
      <c r="A17" s="3" t="s">
        <v>21</v>
      </c>
      <c r="B17" s="3">
        <f>B15-B16</f>
        <v>25368</v>
      </c>
      <c r="C17" s="3">
        <f t="shared" ref="C17:I17" si="68">C15-C16</f>
        <v>17587</v>
      </c>
      <c r="D17" s="3">
        <f t="shared" si="68"/>
        <v>8566</v>
      </c>
      <c r="E17" s="3">
        <f t="shared" si="68"/>
        <v>12508.462980000002</v>
      </c>
      <c r="F17" s="3">
        <f t="shared" si="68"/>
        <v>13100.745517080009</v>
      </c>
      <c r="G17" s="3">
        <f t="shared" si="68"/>
        <v>13713.768650116099</v>
      </c>
      <c r="H17" s="3">
        <f t="shared" si="68"/>
        <v>14348.17845960295</v>
      </c>
      <c r="I17" s="3">
        <f t="shared" si="68"/>
        <v>15004.639960628141</v>
      </c>
      <c r="J17" s="3">
        <f t="shared" ref="J17" si="69">J15-J16</f>
        <v>15683.837637901508</v>
      </c>
      <c r="K17" s="3">
        <f t="shared" ref="K17" si="70">K15-K16</f>
        <v>16386.475995549896</v>
      </c>
      <c r="L17" s="3">
        <f t="shared" ref="L17" si="71">L15-L16</f>
        <v>17113.280122078435</v>
      </c>
      <c r="M17" s="3">
        <f t="shared" ref="M17" si="72">M15-M16</f>
        <v>17864.996270909578</v>
      </c>
      <c r="N17" s="3">
        <f t="shared" ref="N17" si="73">N15-N16</f>
        <v>18642.39245692348</v>
      </c>
      <c r="O17" s="3">
        <f t="shared" ref="O17:AT17" si="74">N17*(1+$Q$21)</f>
        <v>18642.39245692348</v>
      </c>
      <c r="P17" s="3">
        <f t="shared" si="74"/>
        <v>18642.39245692348</v>
      </c>
      <c r="Q17" s="3">
        <f t="shared" si="74"/>
        <v>18642.39245692348</v>
      </c>
      <c r="R17" s="3">
        <f t="shared" si="74"/>
        <v>18642.39245692348</v>
      </c>
      <c r="S17" s="3">
        <f t="shared" si="74"/>
        <v>18642.39245692348</v>
      </c>
      <c r="T17" s="3">
        <f t="shared" si="74"/>
        <v>18642.39245692348</v>
      </c>
      <c r="U17" s="3">
        <f t="shared" si="74"/>
        <v>18642.39245692348</v>
      </c>
      <c r="V17" s="3">
        <f t="shared" si="74"/>
        <v>18642.39245692348</v>
      </c>
      <c r="W17" s="3">
        <f t="shared" si="74"/>
        <v>18642.39245692348</v>
      </c>
      <c r="X17" s="3">
        <f t="shared" si="74"/>
        <v>18642.39245692348</v>
      </c>
      <c r="Y17" s="3">
        <f t="shared" si="74"/>
        <v>18642.39245692348</v>
      </c>
      <c r="Z17" s="3">
        <f t="shared" si="74"/>
        <v>18642.39245692348</v>
      </c>
      <c r="AA17" s="3">
        <f t="shared" si="74"/>
        <v>18642.39245692348</v>
      </c>
      <c r="AB17" s="3">
        <f t="shared" si="74"/>
        <v>18642.39245692348</v>
      </c>
      <c r="AC17" s="3">
        <f t="shared" si="74"/>
        <v>18642.39245692348</v>
      </c>
      <c r="AD17" s="3">
        <f t="shared" si="74"/>
        <v>18642.39245692348</v>
      </c>
      <c r="AE17" s="3">
        <f t="shared" si="74"/>
        <v>18642.39245692348</v>
      </c>
      <c r="AF17" s="3">
        <f t="shared" si="74"/>
        <v>18642.39245692348</v>
      </c>
      <c r="AG17" s="3">
        <f t="shared" si="74"/>
        <v>18642.39245692348</v>
      </c>
      <c r="AH17" s="3">
        <f t="shared" si="74"/>
        <v>18642.39245692348</v>
      </c>
      <c r="AI17" s="3">
        <f t="shared" si="74"/>
        <v>18642.39245692348</v>
      </c>
      <c r="AJ17" s="3">
        <f t="shared" si="74"/>
        <v>18642.39245692348</v>
      </c>
      <c r="AK17" s="3">
        <f t="shared" si="74"/>
        <v>18642.39245692348</v>
      </c>
      <c r="AL17" s="3">
        <f t="shared" si="74"/>
        <v>18642.39245692348</v>
      </c>
      <c r="AM17" s="3">
        <f t="shared" si="74"/>
        <v>18642.39245692348</v>
      </c>
      <c r="AN17" s="3">
        <f t="shared" si="74"/>
        <v>18642.39245692348</v>
      </c>
      <c r="AO17" s="3">
        <f t="shared" si="74"/>
        <v>18642.39245692348</v>
      </c>
      <c r="AP17" s="3">
        <f t="shared" si="74"/>
        <v>18642.39245692348</v>
      </c>
      <c r="AQ17" s="3">
        <f t="shared" si="74"/>
        <v>18642.39245692348</v>
      </c>
      <c r="AR17" s="3">
        <f t="shared" si="74"/>
        <v>18642.39245692348</v>
      </c>
      <c r="AS17" s="3">
        <f t="shared" si="74"/>
        <v>18642.39245692348</v>
      </c>
      <c r="AT17" s="3">
        <f t="shared" si="74"/>
        <v>18642.39245692348</v>
      </c>
      <c r="AU17" s="3">
        <f t="shared" ref="AU17:BZ17" si="75">AT17*(1+$Q$21)</f>
        <v>18642.39245692348</v>
      </c>
      <c r="AV17" s="3">
        <f t="shared" si="75"/>
        <v>18642.39245692348</v>
      </c>
      <c r="AW17" s="3">
        <f t="shared" si="75"/>
        <v>18642.39245692348</v>
      </c>
      <c r="AX17" s="3">
        <f t="shared" si="75"/>
        <v>18642.39245692348</v>
      </c>
      <c r="AY17" s="3">
        <f t="shared" si="75"/>
        <v>18642.39245692348</v>
      </c>
      <c r="AZ17" s="3">
        <f t="shared" si="75"/>
        <v>18642.39245692348</v>
      </c>
      <c r="BA17" s="3">
        <f t="shared" si="75"/>
        <v>18642.39245692348</v>
      </c>
      <c r="BB17" s="3">
        <f t="shared" si="75"/>
        <v>18642.39245692348</v>
      </c>
      <c r="BC17" s="3">
        <f t="shared" si="75"/>
        <v>18642.39245692348</v>
      </c>
      <c r="BD17" s="3">
        <f t="shared" si="75"/>
        <v>18642.39245692348</v>
      </c>
      <c r="BE17" s="3">
        <f t="shared" si="75"/>
        <v>18642.39245692348</v>
      </c>
      <c r="BF17" s="3">
        <f t="shared" si="75"/>
        <v>18642.39245692348</v>
      </c>
      <c r="BG17" s="3">
        <f t="shared" si="75"/>
        <v>18642.39245692348</v>
      </c>
      <c r="BH17" s="3">
        <f t="shared" si="75"/>
        <v>18642.39245692348</v>
      </c>
      <c r="BI17" s="3">
        <f t="shared" si="75"/>
        <v>18642.39245692348</v>
      </c>
      <c r="BJ17" s="3">
        <f t="shared" si="75"/>
        <v>18642.39245692348</v>
      </c>
      <c r="BK17" s="3">
        <f t="shared" si="75"/>
        <v>18642.39245692348</v>
      </c>
      <c r="BL17" s="3">
        <f t="shared" si="75"/>
        <v>18642.39245692348</v>
      </c>
      <c r="BM17" s="3">
        <f t="shared" si="75"/>
        <v>18642.39245692348</v>
      </c>
      <c r="BN17" s="3">
        <f t="shared" si="75"/>
        <v>18642.39245692348</v>
      </c>
      <c r="BO17" s="3">
        <f t="shared" si="75"/>
        <v>18642.39245692348</v>
      </c>
      <c r="BP17" s="3">
        <f t="shared" si="75"/>
        <v>18642.39245692348</v>
      </c>
      <c r="BQ17" s="3">
        <f t="shared" si="75"/>
        <v>18642.39245692348</v>
      </c>
      <c r="BR17" s="3">
        <f t="shared" si="75"/>
        <v>18642.39245692348</v>
      </c>
      <c r="BS17" s="3">
        <f t="shared" si="75"/>
        <v>18642.39245692348</v>
      </c>
      <c r="BT17" s="3">
        <f t="shared" si="75"/>
        <v>18642.39245692348</v>
      </c>
      <c r="BU17" s="3">
        <f t="shared" si="75"/>
        <v>18642.39245692348</v>
      </c>
      <c r="BV17" s="3">
        <f t="shared" si="75"/>
        <v>18642.39245692348</v>
      </c>
      <c r="BW17" s="3">
        <f t="shared" si="75"/>
        <v>18642.39245692348</v>
      </c>
      <c r="BX17" s="3">
        <f t="shared" si="75"/>
        <v>18642.39245692348</v>
      </c>
      <c r="BY17" s="3">
        <f t="shared" si="75"/>
        <v>18642.39245692348</v>
      </c>
      <c r="BZ17" s="3">
        <f t="shared" si="75"/>
        <v>18642.39245692348</v>
      </c>
      <c r="CA17" s="3">
        <f t="shared" ref="CA17:CL17" si="76">BZ17*(1+$Q$21)</f>
        <v>18642.39245692348</v>
      </c>
      <c r="CB17" s="3">
        <f t="shared" si="76"/>
        <v>18642.39245692348</v>
      </c>
      <c r="CC17" s="3">
        <f t="shared" si="76"/>
        <v>18642.39245692348</v>
      </c>
      <c r="CD17" s="3">
        <f t="shared" si="76"/>
        <v>18642.39245692348</v>
      </c>
      <c r="CE17" s="3">
        <f t="shared" si="76"/>
        <v>18642.39245692348</v>
      </c>
      <c r="CF17" s="3">
        <f t="shared" si="76"/>
        <v>18642.39245692348</v>
      </c>
      <c r="CG17" s="3">
        <f t="shared" si="76"/>
        <v>18642.39245692348</v>
      </c>
      <c r="CH17" s="3">
        <f t="shared" si="76"/>
        <v>18642.39245692348</v>
      </c>
      <c r="CI17" s="3">
        <f t="shared" si="76"/>
        <v>18642.39245692348</v>
      </c>
      <c r="CJ17" s="3">
        <f t="shared" si="76"/>
        <v>18642.39245692348</v>
      </c>
      <c r="CK17" s="3">
        <f t="shared" si="76"/>
        <v>18642.39245692348</v>
      </c>
      <c r="CL17" s="3">
        <f t="shared" si="76"/>
        <v>18642.39245692348</v>
      </c>
    </row>
    <row r="18" spans="1:100" x14ac:dyDescent="0.2">
      <c r="A18" s="1" t="s">
        <v>2</v>
      </c>
    </row>
    <row r="19" spans="1:100" x14ac:dyDescent="0.2">
      <c r="A19" s="1" t="s">
        <v>22</v>
      </c>
    </row>
    <row r="20" spans="1:100" x14ac:dyDescent="0.2">
      <c r="P20" s="1" t="s">
        <v>35</v>
      </c>
      <c r="Q20" s="4">
        <v>0.04</v>
      </c>
    </row>
    <row r="21" spans="1:100" s="3" customFormat="1" ht="15" x14ac:dyDescent="0.25">
      <c r="A21" s="3" t="s">
        <v>23</v>
      </c>
      <c r="C21" s="5">
        <f>C2/B2-1</f>
        <v>-0.16462113466572204</v>
      </c>
      <c r="D21" s="5">
        <f>D2/C2-1</f>
        <v>-1.7769268661794846E-2</v>
      </c>
      <c r="E21" s="5">
        <f t="shared" ref="E21:I21" si="77">E2/D2-1</f>
        <v>2.0000000000000018E-2</v>
      </c>
      <c r="F21" s="5">
        <f t="shared" si="77"/>
        <v>2.0000000000000018E-2</v>
      </c>
      <c r="G21" s="5">
        <f t="shared" si="77"/>
        <v>2.0000000000000018E-2</v>
      </c>
      <c r="H21" s="5">
        <f t="shared" si="77"/>
        <v>2.0000000000000018E-2</v>
      </c>
      <c r="I21" s="5">
        <f t="shared" si="77"/>
        <v>2.0000000000000018E-2</v>
      </c>
      <c r="J21" s="5">
        <f t="shared" ref="J21:N21" si="78">J2/I2-1</f>
        <v>2.0000000000000018E-2</v>
      </c>
      <c r="K21" s="5">
        <f t="shared" si="78"/>
        <v>2.0000000000000018E-2</v>
      </c>
      <c r="L21" s="5">
        <f t="shared" si="78"/>
        <v>2.0000000000000018E-2</v>
      </c>
      <c r="M21" s="5">
        <f t="shared" si="78"/>
        <v>2.0000000000000018E-2</v>
      </c>
      <c r="N21" s="5">
        <f t="shared" si="78"/>
        <v>2.0000000000000018E-2</v>
      </c>
      <c r="P21" s="1" t="s">
        <v>36</v>
      </c>
      <c r="Q21" s="4">
        <v>0</v>
      </c>
    </row>
    <row r="22" spans="1:100" x14ac:dyDescent="0.2">
      <c r="A22" s="1" t="s">
        <v>24</v>
      </c>
      <c r="B22" s="4">
        <f>B16/B15</f>
        <v>0.35669726631840543</v>
      </c>
      <c r="C22" s="4">
        <f t="shared" ref="C22:D22" si="79">C16/C15</f>
        <v>0.31727484472049688</v>
      </c>
      <c r="D22" s="4">
        <f t="shared" si="79"/>
        <v>0.53250013644053917</v>
      </c>
      <c r="E22" s="4">
        <v>0.35</v>
      </c>
      <c r="F22" s="4">
        <v>0.35</v>
      </c>
      <c r="G22" s="4">
        <v>0.35</v>
      </c>
      <c r="H22" s="4">
        <v>0.35</v>
      </c>
      <c r="I22" s="4">
        <v>0.35</v>
      </c>
      <c r="J22" s="4">
        <v>0.35</v>
      </c>
      <c r="K22" s="4">
        <v>0.35</v>
      </c>
      <c r="L22" s="4">
        <v>0.35</v>
      </c>
      <c r="M22" s="4">
        <v>0.35</v>
      </c>
      <c r="N22" s="4">
        <v>0.35</v>
      </c>
      <c r="P22" s="1" t="s">
        <v>37</v>
      </c>
      <c r="Q22" s="6">
        <v>7.4999999999999997E-2</v>
      </c>
    </row>
    <row r="23" spans="1:100" ht="15" x14ac:dyDescent="0.25">
      <c r="P23" s="1" t="s">
        <v>38</v>
      </c>
      <c r="Q23" s="3">
        <f>NPV(Q22,E32:XFD32)+Sheet1!D5-Sheet1!D6</f>
        <v>276142.42491565342</v>
      </c>
    </row>
    <row r="24" spans="1:100" s="3" customFormat="1" ht="15" x14ac:dyDescent="0.25">
      <c r="A24" s="3" t="s">
        <v>34</v>
      </c>
      <c r="B24" s="5">
        <f>B6/B2</f>
        <v>0.38309074016723443</v>
      </c>
      <c r="C24" s="5">
        <f t="shared" ref="C24:D24" si="80">C6/C2</f>
        <v>0.39467683697876726</v>
      </c>
      <c r="D24" s="5">
        <f t="shared" si="80"/>
        <v>0.38367439792362495</v>
      </c>
      <c r="E24" s="5">
        <v>0.39</v>
      </c>
      <c r="F24" s="5">
        <v>0.39</v>
      </c>
      <c r="G24" s="5">
        <v>0.39</v>
      </c>
      <c r="H24" s="5">
        <v>0.39</v>
      </c>
      <c r="I24" s="5">
        <v>0.39</v>
      </c>
      <c r="J24" s="5">
        <v>0.39</v>
      </c>
      <c r="K24" s="5">
        <v>0.39</v>
      </c>
      <c r="L24" s="5">
        <v>0.39</v>
      </c>
      <c r="M24" s="5">
        <v>0.39</v>
      </c>
      <c r="N24" s="5">
        <v>0.39</v>
      </c>
      <c r="P24" s="1" t="s">
        <v>1</v>
      </c>
      <c r="Q24" s="9">
        <f>Q23/Sheet1!D3</f>
        <v>156.84563496288393</v>
      </c>
    </row>
    <row r="25" spans="1:100" x14ac:dyDescent="0.2">
      <c r="A25" s="1" t="s">
        <v>33</v>
      </c>
      <c r="B25" s="4"/>
      <c r="C25" s="4"/>
      <c r="D25" s="4"/>
      <c r="P25" s="1" t="s">
        <v>39</v>
      </c>
      <c r="Q25" s="4">
        <f>Q24/Sheet1!D2-1</f>
        <v>0.13656257219481116</v>
      </c>
    </row>
    <row r="26" spans="1:100" s="3" customFormat="1" ht="15" x14ac:dyDescent="0.25">
      <c r="A26" s="3" t="s">
        <v>25</v>
      </c>
      <c r="B26" s="5"/>
      <c r="C26" s="5"/>
      <c r="D26" s="5"/>
    </row>
    <row r="27" spans="1:100" x14ac:dyDescent="0.2">
      <c r="A27" s="1" t="s">
        <v>26</v>
      </c>
      <c r="D27" s="4"/>
    </row>
    <row r="28" spans="1:100" x14ac:dyDescent="0.2">
      <c r="A28" s="1" t="s">
        <v>27</v>
      </c>
      <c r="B28" s="4">
        <f>B32/B4</f>
        <v>0.15402248037265351</v>
      </c>
      <c r="C28" s="4">
        <f t="shared" ref="C28:D28" si="81">C32/C4</f>
        <v>9.7899467442735241E-2</v>
      </c>
      <c r="D28" s="4">
        <f t="shared" si="81"/>
        <v>7.5975960810060097E-2</v>
      </c>
      <c r="E28" s="4">
        <v>0.1</v>
      </c>
      <c r="F28" s="4">
        <v>0.1</v>
      </c>
      <c r="G28" s="4">
        <v>0.1</v>
      </c>
      <c r="H28" s="4">
        <v>0.1</v>
      </c>
      <c r="I28" s="4">
        <v>0.1</v>
      </c>
      <c r="J28" s="4">
        <v>0.1</v>
      </c>
      <c r="K28" s="4">
        <v>0.1</v>
      </c>
      <c r="L28" s="4">
        <v>0.1</v>
      </c>
      <c r="M28" s="4">
        <v>0.1</v>
      </c>
      <c r="N28" s="4">
        <v>0.1</v>
      </c>
    </row>
    <row r="30" spans="1:100" x14ac:dyDescent="0.2">
      <c r="A30" s="1" t="s">
        <v>28</v>
      </c>
      <c r="B30" s="1">
        <v>49602</v>
      </c>
      <c r="C30" s="1">
        <v>35609</v>
      </c>
      <c r="D30" s="1">
        <v>31492</v>
      </c>
    </row>
    <row r="31" spans="1:100" x14ac:dyDescent="0.2">
      <c r="A31" s="1" t="s">
        <v>29</v>
      </c>
      <c r="B31" s="1">
        <v>11974</v>
      </c>
      <c r="C31" s="1">
        <v>15829</v>
      </c>
      <c r="D31" s="1">
        <v>16448</v>
      </c>
    </row>
    <row r="32" spans="1:100" s="3" customFormat="1" ht="15" x14ac:dyDescent="0.25">
      <c r="A32" s="3" t="s">
        <v>30</v>
      </c>
      <c r="B32" s="3">
        <f>B30-B31</f>
        <v>37628</v>
      </c>
      <c r="C32" s="3">
        <f t="shared" ref="C32:D32" si="82">C30-C31</f>
        <v>19780</v>
      </c>
      <c r="D32" s="3">
        <f t="shared" si="82"/>
        <v>15044</v>
      </c>
      <c r="E32" s="3">
        <f>E28*E4</f>
        <v>20338.628000000001</v>
      </c>
      <c r="F32" s="3">
        <f t="shared" ref="F32:I32" si="83">F28*F4</f>
        <v>20751.504560000001</v>
      </c>
      <c r="G32" s="3">
        <f t="shared" si="83"/>
        <v>21172.821771200004</v>
      </c>
      <c r="H32" s="3">
        <f t="shared" si="83"/>
        <v>21602.753940224007</v>
      </c>
      <c r="I32" s="3">
        <f t="shared" si="83"/>
        <v>22041.479024636486</v>
      </c>
      <c r="J32" s="3">
        <f t="shared" ref="J32:N32" si="84">J28*J4</f>
        <v>22489.178710905457</v>
      </c>
      <c r="K32" s="3">
        <f t="shared" si="84"/>
        <v>22946.038494073087</v>
      </c>
      <c r="L32" s="3">
        <f t="shared" si="84"/>
        <v>23412.247759172566</v>
      </c>
      <c r="M32" s="3">
        <f t="shared" si="84"/>
        <v>23887.999864430574</v>
      </c>
      <c r="N32" s="3">
        <f t="shared" si="84"/>
        <v>24373.492226295974</v>
      </c>
      <c r="O32" s="3">
        <f t="shared" ref="O32:AT32" si="85">N32*(1+$Q$21)</f>
        <v>24373.492226295974</v>
      </c>
      <c r="P32" s="3">
        <f t="shared" si="85"/>
        <v>24373.492226295974</v>
      </c>
      <c r="Q32" s="3">
        <f t="shared" si="85"/>
        <v>24373.492226295974</v>
      </c>
      <c r="R32" s="3">
        <f t="shared" si="85"/>
        <v>24373.492226295974</v>
      </c>
      <c r="S32" s="3">
        <f t="shared" si="85"/>
        <v>24373.492226295974</v>
      </c>
      <c r="T32" s="3">
        <f t="shared" si="85"/>
        <v>24373.492226295974</v>
      </c>
      <c r="U32" s="3">
        <f t="shared" si="85"/>
        <v>24373.492226295974</v>
      </c>
      <c r="V32" s="3">
        <f t="shared" si="85"/>
        <v>24373.492226295974</v>
      </c>
      <c r="W32" s="3">
        <f t="shared" si="85"/>
        <v>24373.492226295974</v>
      </c>
      <c r="X32" s="3">
        <f t="shared" si="85"/>
        <v>24373.492226295974</v>
      </c>
      <c r="Y32" s="3">
        <f t="shared" si="85"/>
        <v>24373.492226295974</v>
      </c>
      <c r="Z32" s="3">
        <f t="shared" si="85"/>
        <v>24373.492226295974</v>
      </c>
      <c r="AA32" s="3">
        <f t="shared" si="85"/>
        <v>24373.492226295974</v>
      </c>
      <c r="AB32" s="3">
        <f t="shared" si="85"/>
        <v>24373.492226295974</v>
      </c>
      <c r="AC32" s="3">
        <f t="shared" si="85"/>
        <v>24373.492226295974</v>
      </c>
      <c r="AD32" s="3">
        <f t="shared" si="85"/>
        <v>24373.492226295974</v>
      </c>
      <c r="AE32" s="3">
        <f t="shared" si="85"/>
        <v>24373.492226295974</v>
      </c>
      <c r="AF32" s="3">
        <f t="shared" si="85"/>
        <v>24373.492226295974</v>
      </c>
      <c r="AG32" s="3">
        <f t="shared" si="85"/>
        <v>24373.492226295974</v>
      </c>
      <c r="AH32" s="3">
        <f t="shared" si="85"/>
        <v>24373.492226295974</v>
      </c>
      <c r="AI32" s="3">
        <f t="shared" si="85"/>
        <v>24373.492226295974</v>
      </c>
      <c r="AJ32" s="3">
        <f t="shared" si="85"/>
        <v>24373.492226295974</v>
      </c>
      <c r="AK32" s="3">
        <f t="shared" si="85"/>
        <v>24373.492226295974</v>
      </c>
      <c r="AL32" s="3">
        <f t="shared" si="85"/>
        <v>24373.492226295974</v>
      </c>
      <c r="AM32" s="3">
        <f t="shared" si="85"/>
        <v>24373.492226295974</v>
      </c>
      <c r="AN32" s="3">
        <f t="shared" si="85"/>
        <v>24373.492226295974</v>
      </c>
      <c r="AO32" s="3">
        <f t="shared" si="85"/>
        <v>24373.492226295974</v>
      </c>
      <c r="AP32" s="3">
        <f t="shared" si="85"/>
        <v>24373.492226295974</v>
      </c>
      <c r="AQ32" s="3">
        <f t="shared" si="85"/>
        <v>24373.492226295974</v>
      </c>
      <c r="AR32" s="3">
        <f t="shared" si="85"/>
        <v>24373.492226295974</v>
      </c>
      <c r="AS32" s="3">
        <f t="shared" si="85"/>
        <v>24373.492226295974</v>
      </c>
      <c r="AT32" s="3">
        <f t="shared" si="85"/>
        <v>24373.492226295974</v>
      </c>
      <c r="AU32" s="3">
        <f t="shared" ref="AU32:BZ32" si="86">AT32*(1+$Q$21)</f>
        <v>24373.492226295974</v>
      </c>
      <c r="AV32" s="3">
        <f t="shared" si="86"/>
        <v>24373.492226295974</v>
      </c>
      <c r="AW32" s="3">
        <f t="shared" si="86"/>
        <v>24373.492226295974</v>
      </c>
      <c r="AX32" s="3">
        <f t="shared" si="86"/>
        <v>24373.492226295974</v>
      </c>
      <c r="AY32" s="3">
        <f t="shared" si="86"/>
        <v>24373.492226295974</v>
      </c>
      <c r="AZ32" s="3">
        <f t="shared" si="86"/>
        <v>24373.492226295974</v>
      </c>
      <c r="BA32" s="3">
        <f t="shared" si="86"/>
        <v>24373.492226295974</v>
      </c>
      <c r="BB32" s="3">
        <f t="shared" si="86"/>
        <v>24373.492226295974</v>
      </c>
      <c r="BC32" s="3">
        <f t="shared" si="86"/>
        <v>24373.492226295974</v>
      </c>
      <c r="BD32" s="3">
        <f t="shared" si="86"/>
        <v>24373.492226295974</v>
      </c>
      <c r="BE32" s="3">
        <f t="shared" si="86"/>
        <v>24373.492226295974</v>
      </c>
      <c r="BF32" s="3">
        <f t="shared" si="86"/>
        <v>24373.492226295974</v>
      </c>
      <c r="BG32" s="3">
        <f t="shared" si="86"/>
        <v>24373.492226295974</v>
      </c>
      <c r="BH32" s="3">
        <f t="shared" si="86"/>
        <v>24373.492226295974</v>
      </c>
      <c r="BI32" s="3">
        <f t="shared" si="86"/>
        <v>24373.492226295974</v>
      </c>
      <c r="BJ32" s="3">
        <f t="shared" si="86"/>
        <v>24373.492226295974</v>
      </c>
      <c r="BK32" s="3">
        <f t="shared" si="86"/>
        <v>24373.492226295974</v>
      </c>
      <c r="BL32" s="3">
        <f t="shared" si="86"/>
        <v>24373.492226295974</v>
      </c>
      <c r="BM32" s="3">
        <f t="shared" si="86"/>
        <v>24373.492226295974</v>
      </c>
      <c r="BN32" s="3">
        <f t="shared" si="86"/>
        <v>24373.492226295974</v>
      </c>
      <c r="BO32" s="3">
        <f t="shared" si="86"/>
        <v>24373.492226295974</v>
      </c>
      <c r="BP32" s="3">
        <f t="shared" si="86"/>
        <v>24373.492226295974</v>
      </c>
      <c r="BQ32" s="3">
        <f t="shared" si="86"/>
        <v>24373.492226295974</v>
      </c>
      <c r="BR32" s="3">
        <f t="shared" si="86"/>
        <v>24373.492226295974</v>
      </c>
      <c r="BS32" s="3">
        <f t="shared" si="86"/>
        <v>24373.492226295974</v>
      </c>
      <c r="BT32" s="3">
        <f t="shared" si="86"/>
        <v>24373.492226295974</v>
      </c>
      <c r="BU32" s="3">
        <f t="shared" si="86"/>
        <v>24373.492226295974</v>
      </c>
      <c r="BV32" s="3">
        <f t="shared" si="86"/>
        <v>24373.492226295974</v>
      </c>
      <c r="BW32" s="3">
        <f t="shared" si="86"/>
        <v>24373.492226295974</v>
      </c>
      <c r="BX32" s="3">
        <f t="shared" si="86"/>
        <v>24373.492226295974</v>
      </c>
      <c r="BY32" s="3">
        <f t="shared" si="86"/>
        <v>24373.492226295974</v>
      </c>
      <c r="BZ32" s="3">
        <f t="shared" si="86"/>
        <v>24373.492226295974</v>
      </c>
      <c r="CA32" s="3">
        <f t="shared" ref="CA32:CV32" si="87">BZ32*(1+$Q$21)</f>
        <v>24373.492226295974</v>
      </c>
      <c r="CB32" s="3">
        <f t="shared" si="87"/>
        <v>24373.492226295974</v>
      </c>
      <c r="CC32" s="3">
        <f t="shared" si="87"/>
        <v>24373.492226295974</v>
      </c>
      <c r="CD32" s="3">
        <f t="shared" si="87"/>
        <v>24373.492226295974</v>
      </c>
      <c r="CE32" s="3">
        <f t="shared" si="87"/>
        <v>24373.492226295974</v>
      </c>
      <c r="CF32" s="3">
        <f t="shared" si="87"/>
        <v>24373.492226295974</v>
      </c>
      <c r="CG32" s="3">
        <f t="shared" si="87"/>
        <v>24373.492226295974</v>
      </c>
      <c r="CH32" s="3">
        <f t="shared" si="87"/>
        <v>24373.492226295974</v>
      </c>
      <c r="CI32" s="3">
        <f t="shared" si="87"/>
        <v>24373.492226295974</v>
      </c>
      <c r="CJ32" s="3">
        <f t="shared" si="87"/>
        <v>24373.492226295974</v>
      </c>
      <c r="CK32" s="3">
        <f t="shared" si="87"/>
        <v>24373.492226295974</v>
      </c>
      <c r="CL32" s="3">
        <f t="shared" si="87"/>
        <v>24373.492226295974</v>
      </c>
      <c r="CM32" s="3">
        <f t="shared" si="87"/>
        <v>24373.492226295974</v>
      </c>
      <c r="CN32" s="3">
        <f t="shared" si="87"/>
        <v>24373.492226295974</v>
      </c>
      <c r="CO32" s="3">
        <f t="shared" si="87"/>
        <v>24373.492226295974</v>
      </c>
      <c r="CP32" s="3">
        <f t="shared" si="87"/>
        <v>24373.492226295974</v>
      </c>
      <c r="CQ32" s="3">
        <f t="shared" si="87"/>
        <v>24373.492226295974</v>
      </c>
      <c r="CR32" s="3">
        <f t="shared" si="87"/>
        <v>24373.492226295974</v>
      </c>
      <c r="CS32" s="3">
        <f t="shared" si="87"/>
        <v>24373.492226295974</v>
      </c>
      <c r="CT32" s="3">
        <f t="shared" si="87"/>
        <v>24373.492226295974</v>
      </c>
      <c r="CU32" s="3">
        <f t="shared" si="87"/>
        <v>24373.492226295974</v>
      </c>
      <c r="CV32" s="3">
        <f t="shared" si="87"/>
        <v>24373.492226295974</v>
      </c>
    </row>
    <row r="33" spans="1:15" x14ac:dyDescent="0.2">
      <c r="B33" s="4">
        <f>B32/B17</f>
        <v>1.4832860296436456</v>
      </c>
      <c r="C33" s="4">
        <f t="shared" ref="C33:N33" si="88">C32/C17</f>
        <v>1.1246943765281174</v>
      </c>
      <c r="D33" s="4">
        <f t="shared" si="88"/>
        <v>1.7562456222274108</v>
      </c>
      <c r="E33" s="4">
        <f t="shared" si="88"/>
        <v>1.6259893827498859</v>
      </c>
      <c r="F33" s="4">
        <f t="shared" si="88"/>
        <v>1.5839941729228588</v>
      </c>
      <c r="G33" s="4">
        <f t="shared" si="88"/>
        <v>1.5439097968902049</v>
      </c>
      <c r="H33" s="4">
        <f t="shared" si="88"/>
        <v>1.5056095100187239</v>
      </c>
      <c r="I33" s="4">
        <f t="shared" si="88"/>
        <v>1.4689775351139955</v>
      </c>
      <c r="J33" s="4">
        <f t="shared" si="88"/>
        <v>1.4339079012497671</v>
      </c>
      <c r="K33" s="4">
        <f t="shared" si="88"/>
        <v>1.4003034270641586</v>
      </c>
      <c r="L33" s="4">
        <f t="shared" si="88"/>
        <v>1.3680748279792145</v>
      </c>
      <c r="M33" s="4">
        <f t="shared" si="88"/>
        <v>1.3371399300725597</v>
      </c>
      <c r="N33" s="4">
        <f t="shared" si="88"/>
        <v>1.3074229760270955</v>
      </c>
      <c r="O33" s="4"/>
    </row>
    <row r="34" spans="1:15" x14ac:dyDescent="0.2">
      <c r="A34" s="1" t="s">
        <v>31</v>
      </c>
      <c r="D34" s="1">
        <f>D36-D38</f>
        <v>-32487</v>
      </c>
      <c r="E34" s="1">
        <f>D34+E17</f>
        <v>-19978.537019999996</v>
      </c>
      <c r="F34" s="1">
        <f t="shared" ref="F34:I34" si="89">E34+F17</f>
        <v>-6877.7915029199867</v>
      </c>
      <c r="G34" s="1">
        <f t="shared" si="89"/>
        <v>6835.9771471961121</v>
      </c>
      <c r="H34" s="1">
        <f t="shared" si="89"/>
        <v>21184.15560679906</v>
      </c>
      <c r="I34" s="1">
        <f t="shared" si="89"/>
        <v>36188.795567427202</v>
      </c>
      <c r="J34" s="1">
        <f t="shared" ref="J34:N34" si="90">I34+J17</f>
        <v>51872.633205328711</v>
      </c>
      <c r="K34" s="1">
        <f t="shared" si="90"/>
        <v>68259.109200878607</v>
      </c>
      <c r="L34" s="1">
        <f t="shared" si="90"/>
        <v>85372.389322957039</v>
      </c>
      <c r="M34" s="1">
        <f t="shared" si="90"/>
        <v>103237.38559386661</v>
      </c>
      <c r="N34" s="1">
        <f t="shared" si="90"/>
        <v>121879.77805079009</v>
      </c>
    </row>
    <row r="36" spans="1:15" x14ac:dyDescent="0.2">
      <c r="A36" s="1" t="s">
        <v>4</v>
      </c>
      <c r="D36" s="1">
        <f>6781+4</f>
        <v>6785</v>
      </c>
    </row>
    <row r="38" spans="1:15" x14ac:dyDescent="0.2">
      <c r="A38" s="1" t="s">
        <v>5</v>
      </c>
      <c r="D38" s="1">
        <f>20135+19137</f>
        <v>39272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Render Flores</dc:creator>
  <cp:lastModifiedBy>Liam R</cp:lastModifiedBy>
  <dcterms:created xsi:type="dcterms:W3CDTF">2025-04-21T18:55:37Z</dcterms:created>
  <dcterms:modified xsi:type="dcterms:W3CDTF">2025-05-29T22:22:50Z</dcterms:modified>
</cp:coreProperties>
</file>