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2DCC759-EF87-497C-80CC-644FD342C95D}" xr6:coauthVersionLast="47" xr6:coauthVersionMax="47" xr10:uidLastSave="{00000000-0000-0000-0000-000000000000}"/>
  <bookViews>
    <workbookView xWindow="6045" yWindow="780" windowWidth="17745" windowHeight="14595" xr2:uid="{4F6A9CE4-7DDD-42F7-A1F3-32A992980C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K23" i="2"/>
  <c r="L23" i="2"/>
  <c r="M23" i="2"/>
  <c r="N23" i="2"/>
  <c r="O23" i="2"/>
  <c r="P23" i="2"/>
  <c r="E23" i="2"/>
  <c r="F23" i="2"/>
  <c r="D23" i="2"/>
  <c r="G2" i="2"/>
  <c r="H2" i="2" s="1"/>
  <c r="I2" i="2" s="1"/>
  <c r="J2" i="2" s="1"/>
  <c r="K2" i="2" s="1"/>
  <c r="L2" i="2" s="1"/>
  <c r="M2" i="2" s="1"/>
  <c r="N2" i="2" s="1"/>
  <c r="O2" i="2" s="1"/>
  <c r="P2" i="2" s="1"/>
  <c r="E21" i="2"/>
  <c r="F21" i="2"/>
  <c r="D21" i="2"/>
  <c r="F30" i="2"/>
  <c r="F24" i="2" s="1"/>
  <c r="G7" i="2" s="1"/>
  <c r="E7" i="2"/>
  <c r="F14" i="2"/>
  <c r="E14" i="2"/>
  <c r="F7" i="2"/>
  <c r="D7" i="2"/>
  <c r="E4" i="2"/>
  <c r="E17" i="2" s="1"/>
  <c r="F4" i="2"/>
  <c r="F17" i="2" s="1"/>
  <c r="D4" i="2"/>
  <c r="D17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D7" i="1"/>
  <c r="D6" i="1"/>
  <c r="D4" i="1"/>
  <c r="D6" i="2" l="1"/>
  <c r="D8" i="2" s="1"/>
  <c r="L14" i="2"/>
  <c r="L3" i="2"/>
  <c r="L4" i="2" s="1"/>
  <c r="H14" i="2"/>
  <c r="G3" i="2"/>
  <c r="G4" i="2" s="1"/>
  <c r="G14" i="2"/>
  <c r="G5" i="2" s="1"/>
  <c r="H5" i="2" s="1"/>
  <c r="D10" i="2"/>
  <c r="D22" i="2" s="1"/>
  <c r="D15" i="2"/>
  <c r="F6" i="2"/>
  <c r="F8" i="2" s="1"/>
  <c r="E6" i="2"/>
  <c r="E8" i="2" s="1"/>
  <c r="E10" i="2" s="1"/>
  <c r="E22" i="2" s="1"/>
  <c r="I3" i="2"/>
  <c r="I4" i="2" s="1"/>
  <c r="H3" i="2"/>
  <c r="H4" i="2" s="1"/>
  <c r="G6" i="2" l="1"/>
  <c r="G8" i="2" s="1"/>
  <c r="H6" i="2"/>
  <c r="M14" i="2"/>
  <c r="M3" i="2"/>
  <c r="M4" i="2"/>
  <c r="E15" i="2"/>
  <c r="I14" i="2"/>
  <c r="I5" i="2" s="1"/>
  <c r="G9" i="2"/>
  <c r="G10" i="2" s="1"/>
  <c r="F15" i="2"/>
  <c r="F10" i="2"/>
  <c r="F22" i="2" s="1"/>
  <c r="G24" i="2" l="1"/>
  <c r="G21" i="2"/>
  <c r="N14" i="2"/>
  <c r="N3" i="2"/>
  <c r="N4" i="2" s="1"/>
  <c r="H7" i="2"/>
  <c r="H8" i="2" s="1"/>
  <c r="H9" i="2" s="1"/>
  <c r="H10" i="2" s="1"/>
  <c r="J14" i="2"/>
  <c r="J5" i="2" s="1"/>
  <c r="J3" i="2"/>
  <c r="J4" i="2" s="1"/>
  <c r="I6" i="2"/>
  <c r="H24" i="2" l="1"/>
  <c r="I7" i="2" s="1"/>
  <c r="I8" i="2" s="1"/>
  <c r="I9" i="2" s="1"/>
  <c r="I10" i="2" s="1"/>
  <c r="H21" i="2"/>
  <c r="O14" i="2"/>
  <c r="O3" i="2"/>
  <c r="O4" i="2"/>
  <c r="J6" i="2"/>
  <c r="K3" i="2"/>
  <c r="K4" i="2" s="1"/>
  <c r="K14" i="2"/>
  <c r="K5" i="2" s="1"/>
  <c r="L5" i="2" s="1"/>
  <c r="I24" i="2" l="1"/>
  <c r="J7" i="2" s="1"/>
  <c r="J8" i="2" s="1"/>
  <c r="J9" i="2" s="1"/>
  <c r="J10" i="2" s="1"/>
  <c r="I21" i="2"/>
  <c r="M5" i="2"/>
  <c r="L6" i="2"/>
  <c r="P14" i="2"/>
  <c r="P3" i="2"/>
  <c r="P4" i="2" s="1"/>
  <c r="K6" i="2"/>
  <c r="J24" i="2" l="1"/>
  <c r="K7" i="2" s="1"/>
  <c r="J21" i="2"/>
  <c r="K8" i="2"/>
  <c r="K9" i="2" s="1"/>
  <c r="K10" i="2" s="1"/>
  <c r="N5" i="2"/>
  <c r="M6" i="2"/>
  <c r="K24" i="2" l="1"/>
  <c r="L7" i="2" s="1"/>
  <c r="L8" i="2" s="1"/>
  <c r="L9" i="2" s="1"/>
  <c r="L10" i="2" s="1"/>
  <c r="K21" i="2"/>
  <c r="O5" i="2"/>
  <c r="N6" i="2"/>
  <c r="L24" i="2" l="1"/>
  <c r="M7" i="2" s="1"/>
  <c r="M8" i="2" s="1"/>
  <c r="M9" i="2" s="1"/>
  <c r="M10" i="2" s="1"/>
  <c r="L21" i="2"/>
  <c r="P5" i="2"/>
  <c r="P6" i="2" s="1"/>
  <c r="O6" i="2"/>
  <c r="M24" i="2" l="1"/>
  <c r="N7" i="2" s="1"/>
  <c r="N8" i="2" s="1"/>
  <c r="N9" i="2" s="1"/>
  <c r="N10" i="2" s="1"/>
  <c r="M21" i="2"/>
  <c r="N24" i="2" l="1"/>
  <c r="O7" i="2" s="1"/>
  <c r="O8" i="2" s="1"/>
  <c r="N21" i="2"/>
  <c r="O9" i="2"/>
  <c r="O10" i="2"/>
  <c r="O24" i="2" l="1"/>
  <c r="P7" i="2" s="1"/>
  <c r="P8" i="2" s="1"/>
  <c r="P9" i="2" s="1"/>
  <c r="P10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S15" i="2" s="1"/>
  <c r="O21" i="2"/>
  <c r="Q10" i="2" l="1"/>
  <c r="P24" i="2"/>
  <c r="R10" i="2" l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S16" i="2" l="1"/>
  <c r="S17" i="2" s="1"/>
</calcChain>
</file>

<file path=xl/sharedStrings.xml><?xml version="1.0" encoding="utf-8"?>
<sst xmlns="http://schemas.openxmlformats.org/spreadsheetml/2006/main" count="39" uniqueCount="33">
  <si>
    <t>KHC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</si>
  <si>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</si>
  <si>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</si>
  <si>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</si>
  <si>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</si>
  <si>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</si>
  <si>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</si>
  <si>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</si>
  <si>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</si>
  <si>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</si>
  <si>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SG&amp;A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</si>
  <si>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</si>
  <si>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</si>
  <si>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</si>
  <si>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</si>
  <si>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</si>
  <si>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</si>
  <si>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</si>
  <si>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</si>
  <si>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</si>
  <si>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</si>
  <si>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</si>
  <si>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</si>
  <si>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</si>
  <si>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</si>
  <si>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</si>
  <si>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ROIC</t>
  </si>
  <si>
    <t>Maturity</t>
  </si>
  <si>
    <t>Discount</t>
  </si>
  <si>
    <t>NPV</t>
  </si>
  <si>
    <t>Diff</t>
  </si>
  <si>
    <t>FCF Margin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</si>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</sst>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38100</xdr:rowOff>
    </xdr:from>
    <xdr:to>
      <xdr:col>6</xdr:col>
      <xdr:colOff>28575</xdr:colOff>
      <xdr:row>36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C616F72-8151-6042-D265-8AD626660312}"/>
            </a:ext>
          </a:extLst>
        </xdr:cNvPr>
        <xdr:cNvCxnSpPr/>
      </xdr:nvCxnSpPr>
      <xdr:spPr>
        <a:xfrm>
          <a:off x="4219575" y="38100"/>
          <a:ext cx="9525" cy="6715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8C82-2F97-4C27-8C52-212464045DA1}">
  <dimension ref="A1:E7"/>
  <sheetViews>
    <sheetView tabSelected="1" zoomScale="235" zoomScaleNormal="235" workbookViewId="0">
      <selection activeCell="E5" sqref="E5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7">
        <v>29.8</v>
      </c>
    </row>
    <row r="3" spans="1:5" x14ac:dyDescent="0.2">
      <c r="C3" s="9" t="s">
        <v>2</v>
      </c>
      <c r="D3" s="1">
        <v>1194.99</v>
      </c>
      <c r="E3" s="9" t="s">
        <v>32</v>
      </c>
    </row>
    <row r="4" spans="1:5" x14ac:dyDescent="0.2">
      <c r="C4" s="9" t="s">
        <v>3</v>
      </c>
      <c r="D4" s="1">
        <f>D3*D2</f>
        <v>35610.701999999997</v>
      </c>
    </row>
    <row r="5" spans="1:5" x14ac:dyDescent="0.2">
      <c r="C5" s="9" t="s">
        <v>4</v>
      </c>
      <c r="D5" s="1">
        <v>1334</v>
      </c>
      <c r="E5" s="9" t="s">
        <v>32</v>
      </c>
    </row>
    <row r="6" spans="1:5" x14ac:dyDescent="0.2">
      <c r="C6" s="9" t="s">
        <v>5</v>
      </c>
      <c r="D6" s="1">
        <f>19215+9679+135+1374+1306</f>
        <v>31709</v>
      </c>
      <c r="E6" s="9" t="s">
        <v>32</v>
      </c>
    </row>
    <row r="7" spans="1:5" x14ac:dyDescent="0.2">
      <c r="C7" s="9" t="s">
        <v>6</v>
      </c>
      <c r="D7" s="1">
        <f>D4+D6-D5</f>
        <v>65985.70199999999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8ADB-078B-4D8D-8A2B-64FA1A98B70E}">
  <dimension ref="A1:DB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4.25" x14ac:dyDescent="0.2"/>
  <cols>
    <col min="1" max="1" width="17.28515625" style="1" customWidth="1"/>
    <col min="2" max="16384" width="9.140625" style="1"/>
  </cols>
  <sheetData>
    <row r="1" spans="1:104" x14ac:dyDescent="0.2">
      <c r="B1" s="2">
        <v>2020</v>
      </c>
      <c r="C1" s="2">
        <v>2021</v>
      </c>
      <c r="D1" s="2">
        <v>2022</v>
      </c>
      <c r="E1" s="2">
        <f>D1+1</f>
        <v>2023</v>
      </c>
      <c r="F1" s="2">
        <f t="shared" ref="F1:P1" si="0">E1+1</f>
        <v>2024</v>
      </c>
      <c r="G1" s="2">
        <f t="shared" si="0"/>
        <v>2025</v>
      </c>
      <c r="H1" s="2">
        <f t="shared" si="0"/>
        <v>2026</v>
      </c>
      <c r="I1" s="2">
        <f t="shared" si="0"/>
        <v>2027</v>
      </c>
      <c r="J1" s="2">
        <f t="shared" si="0"/>
        <v>2028</v>
      </c>
      <c r="K1" s="2">
        <f t="shared" si="0"/>
        <v>2029</v>
      </c>
      <c r="L1" s="2">
        <f t="shared" si="0"/>
        <v>2030</v>
      </c>
      <c r="M1" s="2">
        <f t="shared" si="0"/>
        <v>2031</v>
      </c>
      <c r="N1" s="2">
        <f t="shared" si="0"/>
        <v>2032</v>
      </c>
      <c r="O1" s="2">
        <f t="shared" si="0"/>
        <v>2033</v>
      </c>
      <c r="P1" s="2">
        <f t="shared" si="0"/>
        <v>2034</v>
      </c>
    </row>
    <row r="2" spans="1:104" s="3" customFormat="1" ht="15" x14ac:dyDescent="0.25">
      <c r="A2" s="3" t="s">
        <v>7</v>
      </c>
      <c r="D2" s="3">
        <v>26485</v>
      </c>
      <c r="E2" s="3">
        <v>26640</v>
      </c>
      <c r="F2" s="3">
        <v>25846</v>
      </c>
      <c r="G2" s="3">
        <f>F2*1.02</f>
        <v>26362.920000000002</v>
      </c>
      <c r="H2" s="3">
        <f t="shared" ref="H2:P2" si="1">G2*1.02</f>
        <v>26890.178400000001</v>
      </c>
      <c r="I2" s="3">
        <f t="shared" si="1"/>
        <v>27427.981968</v>
      </c>
      <c r="J2" s="3">
        <f t="shared" si="1"/>
        <v>27976.541607359999</v>
      </c>
      <c r="K2" s="3">
        <f t="shared" si="1"/>
        <v>28536.072439507199</v>
      </c>
      <c r="L2" s="3">
        <f t="shared" si="1"/>
        <v>29106.793888297343</v>
      </c>
      <c r="M2" s="3">
        <f t="shared" si="1"/>
        <v>29688.929766063291</v>
      </c>
      <c r="N2" s="3">
        <f t="shared" si="1"/>
        <v>30282.708361384557</v>
      </c>
      <c r="O2" s="3">
        <f t="shared" si="1"/>
        <v>30888.362528612248</v>
      </c>
      <c r="P2" s="3">
        <f t="shared" si="1"/>
        <v>31506.129779184492</v>
      </c>
    </row>
    <row r="3" spans="1:104" x14ac:dyDescent="0.2">
      <c r="A3" s="1" t="s">
        <v>8</v>
      </c>
      <c r="D3" s="1">
        <v>18363</v>
      </c>
      <c r="E3" s="1">
        <v>17714</v>
      </c>
      <c r="F3" s="1">
        <v>16878</v>
      </c>
      <c r="G3" s="1">
        <f>G2*(1-G17)</f>
        <v>16872.268800000002</v>
      </c>
      <c r="H3" s="1">
        <f>H2*(1-H17)</f>
        <v>17209.714176000001</v>
      </c>
      <c r="I3" s="1">
        <f>I2*(1-I17)</f>
        <v>17553.90845952</v>
      </c>
      <c r="J3" s="1">
        <f>J2*(1-J17)</f>
        <v>17904.986628710401</v>
      </c>
      <c r="K3" s="1">
        <f>K2*(1-K17)</f>
        <v>18263.086361284608</v>
      </c>
      <c r="L3" s="1">
        <f t="shared" ref="L3:P3" si="2">L2*(1-L17)</f>
        <v>18628.348088510302</v>
      </c>
      <c r="M3" s="1">
        <f t="shared" si="2"/>
        <v>19000.915050280506</v>
      </c>
      <c r="N3" s="1">
        <f t="shared" si="2"/>
        <v>19380.933351286116</v>
      </c>
      <c r="O3" s="1">
        <f t="shared" si="2"/>
        <v>19768.552018311839</v>
      </c>
      <c r="P3" s="1">
        <f t="shared" si="2"/>
        <v>20163.923058678076</v>
      </c>
    </row>
    <row r="4" spans="1:104" x14ac:dyDescent="0.2">
      <c r="A4" s="1" t="s">
        <v>9</v>
      </c>
      <c r="D4" s="1">
        <f>D2-D3</f>
        <v>8122</v>
      </c>
      <c r="E4" s="1">
        <f t="shared" ref="E4:F4" si="3">E2-E3</f>
        <v>8926</v>
      </c>
      <c r="F4" s="1">
        <f t="shared" si="3"/>
        <v>8968</v>
      </c>
      <c r="G4" s="1">
        <f t="shared" ref="G4" si="4">G2-G3</f>
        <v>9490.6512000000002</v>
      </c>
      <c r="H4" s="1">
        <f t="shared" ref="H4" si="5">H2-H3</f>
        <v>9680.4642239999994</v>
      </c>
      <c r="I4" s="1">
        <f t="shared" ref="I4" si="6">I2-I3</f>
        <v>9874.0735084799999</v>
      </c>
      <c r="J4" s="1">
        <f t="shared" ref="J4" si="7">J2-J3</f>
        <v>10071.554978649598</v>
      </c>
      <c r="K4" s="1">
        <f t="shared" ref="K4" si="8">K2-K3</f>
        <v>10272.986078222591</v>
      </c>
      <c r="L4" s="1">
        <f t="shared" ref="L4" si="9">L2-L3</f>
        <v>10478.445799787041</v>
      </c>
      <c r="M4" s="1">
        <f t="shared" ref="M4" si="10">M2-M3</f>
        <v>10688.014715782785</v>
      </c>
      <c r="N4" s="1">
        <f t="shared" ref="N4" si="11">N2-N3</f>
        <v>10901.775010098441</v>
      </c>
      <c r="O4" s="1">
        <f t="shared" ref="O4" si="12">O2-O3</f>
        <v>11119.810510300409</v>
      </c>
      <c r="P4" s="1">
        <f t="shared" ref="P4" si="13">P2-P3</f>
        <v>11342.206720506416</v>
      </c>
    </row>
    <row r="5" spans="1:104" x14ac:dyDescent="0.2">
      <c r="A5" s="1" t="s">
        <v>10</v>
      </c>
      <c r="D5" s="1">
        <v>3575</v>
      </c>
      <c r="E5" s="1">
        <v>3692</v>
      </c>
      <c r="F5" s="1">
        <v>3616</v>
      </c>
      <c r="G5" s="1">
        <f>F5*(1+G14)</f>
        <v>3688.32</v>
      </c>
      <c r="H5" s="1">
        <f>G5*(1+H14)</f>
        <v>3762.0864000000001</v>
      </c>
      <c r="I5" s="1">
        <f>H5*(1+I14)</f>
        <v>3837.3281280000001</v>
      </c>
      <c r="J5" s="1">
        <f>I5*(1+J14)</f>
        <v>3914.0746905600004</v>
      </c>
      <c r="K5" s="1">
        <f>J5*(1+K14)</f>
        <v>3992.3561843712005</v>
      </c>
      <c r="L5" s="1">
        <f t="shared" ref="L5:P5" si="14">K5*(1+L14)</f>
        <v>4072.2033080586248</v>
      </c>
      <c r="M5" s="1">
        <f t="shared" si="14"/>
        <v>4153.6473742197977</v>
      </c>
      <c r="N5" s="1">
        <f t="shared" si="14"/>
        <v>4236.7203217041933</v>
      </c>
      <c r="O5" s="1">
        <f t="shared" si="14"/>
        <v>4321.4547281382775</v>
      </c>
      <c r="P5" s="1">
        <f t="shared" si="14"/>
        <v>4407.8838227010428</v>
      </c>
    </row>
    <row r="6" spans="1:104" x14ac:dyDescent="0.2">
      <c r="A6" s="1" t="s">
        <v>11</v>
      </c>
      <c r="D6" s="1">
        <f>D4-D5</f>
        <v>4547</v>
      </c>
      <c r="E6" s="1">
        <f t="shared" ref="E6:K6" si="15">E4-E5</f>
        <v>5234</v>
      </c>
      <c r="F6" s="1">
        <f t="shared" si="15"/>
        <v>5352</v>
      </c>
      <c r="G6" s="1">
        <f t="shared" si="15"/>
        <v>5802.3312000000005</v>
      </c>
      <c r="H6" s="1">
        <f t="shared" si="15"/>
        <v>5918.3778239999992</v>
      </c>
      <c r="I6" s="1">
        <f t="shared" si="15"/>
        <v>6036.7453804799998</v>
      </c>
      <c r="J6" s="1">
        <f t="shared" si="15"/>
        <v>6157.4802880895968</v>
      </c>
      <c r="K6" s="1">
        <f t="shared" si="15"/>
        <v>6280.629893851391</v>
      </c>
      <c r="L6" s="1">
        <f t="shared" ref="L6" si="16">L4-L5</f>
        <v>6406.242491728417</v>
      </c>
      <c r="M6" s="1">
        <f t="shared" ref="M6" si="17">M4-M5</f>
        <v>6534.3673415629873</v>
      </c>
      <c r="N6" s="1">
        <f t="shared" ref="N6" si="18">N4-N5</f>
        <v>6665.0546883942479</v>
      </c>
      <c r="O6" s="1">
        <f t="shared" ref="O6" si="19">O4-O5</f>
        <v>6798.3557821621316</v>
      </c>
      <c r="P6" s="1">
        <f t="shared" ref="P6" si="20">P4-P5</f>
        <v>6934.322897805373</v>
      </c>
    </row>
    <row r="7" spans="1:104" x14ac:dyDescent="0.2">
      <c r="A7" s="1" t="s">
        <v>12</v>
      </c>
      <c r="D7" s="1">
        <f>-921+253</f>
        <v>-668</v>
      </c>
      <c r="E7" s="1">
        <f>-912+27</f>
        <v>-885</v>
      </c>
      <c r="F7" s="1">
        <f>-91+85</f>
        <v>-6</v>
      </c>
      <c r="G7" s="1">
        <f>F24*$S$12</f>
        <v>-1215</v>
      </c>
      <c r="H7" s="1">
        <f>G24*$S$12</f>
        <v>-1070.0403340800001</v>
      </c>
      <c r="I7" s="1">
        <f>H24*$S$12</f>
        <v>-916.83286939852815</v>
      </c>
      <c r="J7" s="1">
        <f>I24*$S$12</f>
        <v>-755.04363404835374</v>
      </c>
      <c r="K7" s="1">
        <f>J24*$S$12</f>
        <v>-584.32663578065046</v>
      </c>
      <c r="L7" s="1">
        <f t="shared" ref="L7:P7" si="21">K24*$S$12</f>
        <v>-404.32345282561494</v>
      </c>
      <c r="M7" s="1">
        <f t="shared" si="21"/>
        <v>-214.66281119628641</v>
      </c>
      <c r="N7" s="1">
        <f t="shared" si="21"/>
        <v>-14.960148036698666</v>
      </c>
      <c r="O7" s="1">
        <f t="shared" si="21"/>
        <v>195.18283943859993</v>
      </c>
      <c r="P7" s="1">
        <f t="shared" si="21"/>
        <v>416.17865988118308</v>
      </c>
    </row>
    <row r="8" spans="1:104" x14ac:dyDescent="0.2">
      <c r="A8" s="1" t="s">
        <v>13</v>
      </c>
      <c r="D8" s="1">
        <f t="shared" ref="D8:K8" si="22">D6+D7</f>
        <v>3879</v>
      </c>
      <c r="E8" s="1">
        <f t="shared" si="22"/>
        <v>4349</v>
      </c>
      <c r="F8" s="1">
        <f t="shared" si="22"/>
        <v>5346</v>
      </c>
      <c r="G8" s="1">
        <f t="shared" si="22"/>
        <v>4587.3312000000005</v>
      </c>
      <c r="H8" s="1">
        <f t="shared" si="22"/>
        <v>4848.3374899199989</v>
      </c>
      <c r="I8" s="1">
        <f t="shared" si="22"/>
        <v>5119.9125110814712</v>
      </c>
      <c r="J8" s="1">
        <f t="shared" si="22"/>
        <v>5402.4366540412429</v>
      </c>
      <c r="K8" s="1">
        <f t="shared" si="22"/>
        <v>5696.3032580707404</v>
      </c>
      <c r="L8" s="1">
        <f t="shared" ref="L8:P8" si="23">L6+L7</f>
        <v>6001.9190389028017</v>
      </c>
      <c r="M8" s="1">
        <f t="shared" si="23"/>
        <v>6319.704530366701</v>
      </c>
      <c r="N8" s="1">
        <f t="shared" si="23"/>
        <v>6650.0945403575497</v>
      </c>
      <c r="O8" s="1">
        <f t="shared" si="23"/>
        <v>6993.5386216007319</v>
      </c>
      <c r="P8" s="1">
        <f t="shared" si="23"/>
        <v>7350.5015576865562</v>
      </c>
    </row>
    <row r="9" spans="1:104" x14ac:dyDescent="0.2">
      <c r="A9" s="1" t="s">
        <v>14</v>
      </c>
      <c r="D9" s="1">
        <v>598</v>
      </c>
      <c r="E9" s="1">
        <v>787</v>
      </c>
      <c r="F9" s="1">
        <v>-1890</v>
      </c>
      <c r="G9" s="1">
        <f>G15*G8</f>
        <v>963.33955200000003</v>
      </c>
      <c r="H9" s="1">
        <f t="shared" ref="H9:K9" si="24">H15*H8</f>
        <v>1018.1508728831998</v>
      </c>
      <c r="I9" s="1">
        <f t="shared" si="24"/>
        <v>1075.1816273271088</v>
      </c>
      <c r="J9" s="1">
        <f t="shared" si="24"/>
        <v>1134.5116973486611</v>
      </c>
      <c r="K9" s="1">
        <f t="shared" si="24"/>
        <v>1196.2236841948554</v>
      </c>
      <c r="L9" s="1">
        <f t="shared" ref="L9" si="25">L15*L8</f>
        <v>1260.4029981695883</v>
      </c>
      <c r="M9" s="1">
        <f t="shared" ref="M9" si="26">M15*M8</f>
        <v>1327.1379513770071</v>
      </c>
      <c r="N9" s="1">
        <f t="shared" ref="N9" si="27">N15*N8</f>
        <v>1396.5198534750855</v>
      </c>
      <c r="O9" s="1">
        <f t="shared" ref="O9" si="28">O15*O8</f>
        <v>1468.6431105361537</v>
      </c>
      <c r="P9" s="1">
        <f t="shared" ref="P9" si="29">P15*P8</f>
        <v>1543.6053271141768</v>
      </c>
    </row>
    <row r="10" spans="1:104" s="3" customFormat="1" ht="15" x14ac:dyDescent="0.25">
      <c r="A10" s="3" t="s">
        <v>15</v>
      </c>
      <c r="D10" s="3">
        <f>D8-D9</f>
        <v>3281</v>
      </c>
      <c r="E10" s="3">
        <f t="shared" ref="E10:F10" si="30">E8-E9</f>
        <v>3562</v>
      </c>
      <c r="F10" s="3">
        <f t="shared" si="30"/>
        <v>7236</v>
      </c>
      <c r="G10" s="3">
        <f t="shared" ref="G10" si="31">G8-G9</f>
        <v>3623.9916480000006</v>
      </c>
      <c r="H10" s="3">
        <f t="shared" ref="H10" si="32">H8-H9</f>
        <v>3830.1866170367994</v>
      </c>
      <c r="I10" s="3">
        <f t="shared" ref="I10" si="33">I8-I9</f>
        <v>4044.7308837543624</v>
      </c>
      <c r="J10" s="3">
        <f t="shared" ref="J10" si="34">J8-J9</f>
        <v>4267.9249566925819</v>
      </c>
      <c r="K10" s="3">
        <f t="shared" ref="K10" si="35">K8-K9</f>
        <v>4500.0795738758852</v>
      </c>
      <c r="L10" s="3">
        <f t="shared" ref="L10" si="36">L8-L9</f>
        <v>4741.5160407332132</v>
      </c>
      <c r="M10" s="3">
        <f t="shared" ref="M10" si="37">M8-M9</f>
        <v>4992.5665789896939</v>
      </c>
      <c r="N10" s="3">
        <f t="shared" ref="N10" si="38">N8-N9</f>
        <v>5253.5746868824644</v>
      </c>
      <c r="O10" s="3">
        <f t="shared" ref="O10" si="39">O8-O9</f>
        <v>5524.8955110645784</v>
      </c>
      <c r="P10" s="3">
        <f t="shared" ref="P10" si="40">P8-P9</f>
        <v>5806.8962305723799</v>
      </c>
      <c r="Q10" s="3">
        <f t="shared" ref="Q10:AV10" si="41">P10*(1+$S$13)</f>
        <v>5864.9651928781041</v>
      </c>
      <c r="R10" s="3">
        <f t="shared" si="41"/>
        <v>5923.6148448068852</v>
      </c>
      <c r="S10" s="3">
        <f t="shared" si="41"/>
        <v>5982.8509932549541</v>
      </c>
      <c r="T10" s="3">
        <f t="shared" si="41"/>
        <v>6042.6795031875035</v>
      </c>
      <c r="U10" s="3">
        <f t="shared" si="41"/>
        <v>6103.1062982193789</v>
      </c>
      <c r="V10" s="3">
        <f t="shared" si="41"/>
        <v>6164.1373612015732</v>
      </c>
      <c r="W10" s="3">
        <f t="shared" si="41"/>
        <v>6225.7787348135889</v>
      </c>
      <c r="X10" s="3">
        <f t="shared" si="41"/>
        <v>6288.0365221617249</v>
      </c>
      <c r="Y10" s="3">
        <f t="shared" si="41"/>
        <v>6350.9168873833423</v>
      </c>
      <c r="Z10" s="3">
        <f t="shared" si="41"/>
        <v>6414.4260562571762</v>
      </c>
      <c r="AA10" s="3">
        <f t="shared" si="41"/>
        <v>6478.5703168197479</v>
      </c>
      <c r="AB10" s="3">
        <f t="shared" si="41"/>
        <v>6543.3560199879457</v>
      </c>
      <c r="AC10" s="3">
        <f t="shared" si="41"/>
        <v>6608.7895801878249</v>
      </c>
      <c r="AD10" s="3">
        <f t="shared" si="41"/>
        <v>6674.8774759897033</v>
      </c>
      <c r="AE10" s="3">
        <f t="shared" si="41"/>
        <v>6741.6262507496003</v>
      </c>
      <c r="AF10" s="3">
        <f t="shared" si="41"/>
        <v>6809.0425132570963</v>
      </c>
      <c r="AG10" s="3">
        <f t="shared" si="41"/>
        <v>6877.1329383896673</v>
      </c>
      <c r="AH10" s="3">
        <f t="shared" si="41"/>
        <v>6945.9042677735642</v>
      </c>
      <c r="AI10" s="3">
        <f t="shared" si="41"/>
        <v>7015.3633104513001</v>
      </c>
      <c r="AJ10" s="3">
        <f t="shared" si="41"/>
        <v>7085.5169435558128</v>
      </c>
      <c r="AK10" s="3">
        <f t="shared" si="41"/>
        <v>7156.3721129913711</v>
      </c>
      <c r="AL10" s="3">
        <f t="shared" si="41"/>
        <v>7227.9358341212846</v>
      </c>
      <c r="AM10" s="3">
        <f t="shared" si="41"/>
        <v>7300.2151924624977</v>
      </c>
      <c r="AN10" s="3">
        <f t="shared" si="41"/>
        <v>7373.2173443871225</v>
      </c>
      <c r="AO10" s="3">
        <f t="shared" si="41"/>
        <v>7446.9495178309935</v>
      </c>
      <c r="AP10" s="3">
        <f t="shared" si="41"/>
        <v>7521.4190130093039</v>
      </c>
      <c r="AQ10" s="3">
        <f t="shared" si="41"/>
        <v>7596.6332031393968</v>
      </c>
      <c r="AR10" s="3">
        <f t="shared" si="41"/>
        <v>7672.5995351707907</v>
      </c>
      <c r="AS10" s="3">
        <f t="shared" si="41"/>
        <v>7749.3255305224984</v>
      </c>
      <c r="AT10" s="3">
        <f t="shared" si="41"/>
        <v>7826.8187858277233</v>
      </c>
      <c r="AU10" s="3">
        <f t="shared" si="41"/>
        <v>7905.0869736860004</v>
      </c>
      <c r="AV10" s="3">
        <f t="shared" si="41"/>
        <v>7984.1378434228609</v>
      </c>
      <c r="AW10" s="3">
        <f t="shared" ref="AW10:CB10" si="42">AV10*(1+$S$13)</f>
        <v>8063.9792218570892</v>
      </c>
      <c r="AX10" s="3">
        <f t="shared" si="42"/>
        <v>8144.6190140756598</v>
      </c>
      <c r="AY10" s="3">
        <f t="shared" si="42"/>
        <v>8226.0652042164165</v>
      </c>
      <c r="AZ10" s="3">
        <f t="shared" si="42"/>
        <v>8308.3258562585816</v>
      </c>
      <c r="BA10" s="3">
        <f t="shared" si="42"/>
        <v>8391.4091148211683</v>
      </c>
      <c r="BB10" s="3">
        <f t="shared" si="42"/>
        <v>8475.3232059693801</v>
      </c>
      <c r="BC10" s="3">
        <f t="shared" si="42"/>
        <v>8560.0764380290748</v>
      </c>
      <c r="BD10" s="3">
        <f t="shared" si="42"/>
        <v>8645.6772024093661</v>
      </c>
      <c r="BE10" s="3">
        <f t="shared" si="42"/>
        <v>8732.13397443346</v>
      </c>
      <c r="BF10" s="3">
        <f t="shared" si="42"/>
        <v>8819.4553141777942</v>
      </c>
      <c r="BG10" s="3">
        <f t="shared" si="42"/>
        <v>8907.6498673195729</v>
      </c>
      <c r="BH10" s="3">
        <f t="shared" si="42"/>
        <v>8996.7263659927685</v>
      </c>
      <c r="BI10" s="3">
        <f t="shared" si="42"/>
        <v>9086.6936296526965</v>
      </c>
      <c r="BJ10" s="3">
        <f t="shared" si="42"/>
        <v>9177.560565949223</v>
      </c>
      <c r="BK10" s="3">
        <f t="shared" si="42"/>
        <v>9269.3361716087147</v>
      </c>
      <c r="BL10" s="3">
        <f t="shared" si="42"/>
        <v>9362.0295333248014</v>
      </c>
      <c r="BM10" s="3">
        <f t="shared" si="42"/>
        <v>9455.64982865805</v>
      </c>
      <c r="BN10" s="3">
        <f t="shared" si="42"/>
        <v>9550.2063269446298</v>
      </c>
      <c r="BO10" s="3">
        <f t="shared" si="42"/>
        <v>9645.7083902140766</v>
      </c>
      <c r="BP10" s="3">
        <f t="shared" si="42"/>
        <v>9742.1654741162183</v>
      </c>
      <c r="BQ10" s="3">
        <f t="shared" si="42"/>
        <v>9839.5871288573799</v>
      </c>
      <c r="BR10" s="3">
        <f t="shared" si="42"/>
        <v>9937.9830001459541</v>
      </c>
      <c r="BS10" s="3">
        <f t="shared" si="42"/>
        <v>10037.362830147415</v>
      </c>
      <c r="BT10" s="3">
        <f t="shared" si="42"/>
        <v>10137.73645844889</v>
      </c>
      <c r="BU10" s="3">
        <f t="shared" si="42"/>
        <v>10239.113823033378</v>
      </c>
      <c r="BV10" s="3">
        <f t="shared" si="42"/>
        <v>10341.504961263712</v>
      </c>
      <c r="BW10" s="3">
        <f t="shared" si="42"/>
        <v>10444.920010876349</v>
      </c>
      <c r="BX10" s="3">
        <f t="shared" si="42"/>
        <v>10549.369210985113</v>
      </c>
      <c r="BY10" s="3">
        <f t="shared" si="42"/>
        <v>10654.862903094963</v>
      </c>
      <c r="BZ10" s="3">
        <f t="shared" si="42"/>
        <v>10761.411532125912</v>
      </c>
      <c r="CA10" s="3">
        <f t="shared" si="42"/>
        <v>10869.025647447172</v>
      </c>
      <c r="CB10" s="3">
        <f t="shared" si="42"/>
        <v>10977.715903921644</v>
      </c>
      <c r="CC10" s="3">
        <f t="shared" ref="CC10:CZ10" si="43">CB10*(1+$S$13)</f>
        <v>11087.493062960861</v>
      </c>
      <c r="CD10" s="3">
        <f t="shared" si="43"/>
        <v>11198.367993590469</v>
      </c>
      <c r="CE10" s="3">
        <f t="shared" si="43"/>
        <v>11310.351673526375</v>
      </c>
      <c r="CF10" s="3">
        <f t="shared" si="43"/>
        <v>11423.455190261639</v>
      </c>
      <c r="CG10" s="3">
        <f t="shared" si="43"/>
        <v>11537.689742164255</v>
      </c>
      <c r="CH10" s="3">
        <f t="shared" si="43"/>
        <v>11653.066639585897</v>
      </c>
      <c r="CI10" s="3">
        <f t="shared" si="43"/>
        <v>11769.597305981757</v>
      </c>
      <c r="CJ10" s="3">
        <f t="shared" si="43"/>
        <v>11887.293279041574</v>
      </c>
      <c r="CK10" s="3">
        <f t="shared" si="43"/>
        <v>12006.166211831991</v>
      </c>
      <c r="CL10" s="3">
        <f t="shared" si="43"/>
        <v>12126.227873950311</v>
      </c>
      <c r="CM10" s="3">
        <f t="shared" si="43"/>
        <v>12247.490152689814</v>
      </c>
      <c r="CN10" s="3">
        <f t="shared" si="43"/>
        <v>12369.965054216713</v>
      </c>
      <c r="CO10" s="3">
        <f t="shared" si="43"/>
        <v>12493.664704758879</v>
      </c>
      <c r="CP10" s="3">
        <f t="shared" si="43"/>
        <v>12618.601351806468</v>
      </c>
      <c r="CQ10" s="3">
        <f t="shared" si="43"/>
        <v>12744.787365324533</v>
      </c>
      <c r="CR10" s="3">
        <f t="shared" si="43"/>
        <v>12872.235238977779</v>
      </c>
      <c r="CS10" s="3">
        <f t="shared" si="43"/>
        <v>13000.957591367556</v>
      </c>
      <c r="CT10" s="3">
        <f t="shared" si="43"/>
        <v>13130.967167281231</v>
      </c>
      <c r="CU10" s="3">
        <f t="shared" si="43"/>
        <v>13262.276838954043</v>
      </c>
      <c r="CV10" s="3">
        <f t="shared" si="43"/>
        <v>13394.899607343585</v>
      </c>
      <c r="CW10" s="3">
        <f t="shared" si="43"/>
        <v>13528.84860341702</v>
      </c>
      <c r="CX10" s="3">
        <f t="shared" si="43"/>
        <v>13664.137089451191</v>
      </c>
      <c r="CY10" s="3">
        <f t="shared" si="43"/>
        <v>13800.778460345704</v>
      </c>
      <c r="CZ10" s="3">
        <f t="shared" si="43"/>
        <v>13938.78624494916</v>
      </c>
    </row>
    <row r="11" spans="1:104" x14ac:dyDescent="0.2">
      <c r="A11" s="1" t="s">
        <v>2</v>
      </c>
    </row>
    <row r="12" spans="1:104" x14ac:dyDescent="0.2">
      <c r="A12" s="1" t="s">
        <v>16</v>
      </c>
      <c r="R12" s="1" t="s">
        <v>26</v>
      </c>
      <c r="S12" s="6">
        <v>0.04</v>
      </c>
    </row>
    <row r="13" spans="1:104" x14ac:dyDescent="0.2">
      <c r="R13" s="1" t="s">
        <v>27</v>
      </c>
      <c r="S13" s="6">
        <v>0.01</v>
      </c>
    </row>
    <row r="14" spans="1:104" s="3" customFormat="1" ht="15" x14ac:dyDescent="0.25">
      <c r="A14" s="3" t="s">
        <v>17</v>
      </c>
      <c r="E14" s="5">
        <f t="shared" ref="E14:K14" si="44">E2/D2-1</f>
        <v>5.8523692656220483E-3</v>
      </c>
      <c r="F14" s="5">
        <f t="shared" si="44"/>
        <v>-2.9804804804804852E-2</v>
      </c>
      <c r="G14" s="5">
        <f t="shared" si="44"/>
        <v>2.0000000000000018E-2</v>
      </c>
      <c r="H14" s="5">
        <f t="shared" si="44"/>
        <v>2.0000000000000018E-2</v>
      </c>
      <c r="I14" s="5">
        <f t="shared" si="44"/>
        <v>2.0000000000000018E-2</v>
      </c>
      <c r="J14" s="5">
        <f t="shared" si="44"/>
        <v>2.0000000000000018E-2</v>
      </c>
      <c r="K14" s="5">
        <f t="shared" si="44"/>
        <v>2.0000000000000018E-2</v>
      </c>
      <c r="L14" s="5">
        <f t="shared" ref="L14:P14" si="45">L2/K2-1</f>
        <v>2.0000000000000018E-2</v>
      </c>
      <c r="M14" s="5">
        <f t="shared" si="45"/>
        <v>2.0000000000000018E-2</v>
      </c>
      <c r="N14" s="5">
        <f t="shared" si="45"/>
        <v>2.0000000000000018E-2</v>
      </c>
      <c r="O14" s="5">
        <f t="shared" si="45"/>
        <v>2.0000000000000018E-2</v>
      </c>
      <c r="P14" s="5">
        <f t="shared" si="45"/>
        <v>2.0000000000000018E-2</v>
      </c>
      <c r="R14" s="1" t="s">
        <v>28</v>
      </c>
      <c r="S14" s="6">
        <v>7.4999999999999997E-2</v>
      </c>
    </row>
    <row r="15" spans="1:104" x14ac:dyDescent="0.2">
      <c r="A15" s="1" t="s">
        <v>18</v>
      </c>
      <c r="D15" s="4">
        <f>D9/D8</f>
        <v>0.15416344418664604</v>
      </c>
      <c r="E15" s="4">
        <f t="shared" ref="E15:F15" si="46">E9/E8</f>
        <v>0.18096114049206713</v>
      </c>
      <c r="F15" s="4">
        <f t="shared" si="46"/>
        <v>-0.35353535353535354</v>
      </c>
      <c r="G15" s="4">
        <v>0.21</v>
      </c>
      <c r="H15" s="4">
        <v>0.21</v>
      </c>
      <c r="I15" s="4">
        <v>0.21</v>
      </c>
      <c r="J15" s="4">
        <v>0.21</v>
      </c>
      <c r="K15" s="4">
        <v>0.21</v>
      </c>
      <c r="L15" s="4">
        <v>0.21</v>
      </c>
      <c r="M15" s="4">
        <v>0.21</v>
      </c>
      <c r="N15" s="4">
        <v>0.21</v>
      </c>
      <c r="O15" s="4">
        <v>0.21</v>
      </c>
      <c r="P15" s="4">
        <v>0.21</v>
      </c>
      <c r="R15" s="1" t="s">
        <v>29</v>
      </c>
      <c r="S15" s="1">
        <f>NPV(S14,G21:XFD21)+Sheet1!D5-Sheet1!D6</f>
        <v>33050.018473565498</v>
      </c>
    </row>
    <row r="16" spans="1:104" x14ac:dyDescent="0.2">
      <c r="R16" s="1" t="s">
        <v>1</v>
      </c>
      <c r="S16" s="7">
        <f>S15/Sheet1!D3</f>
        <v>27.657150665332345</v>
      </c>
    </row>
    <row r="17" spans="1:106" s="3" customFormat="1" ht="15" x14ac:dyDescent="0.25">
      <c r="A17" s="3" t="s">
        <v>19</v>
      </c>
      <c r="D17" s="5">
        <f>D4/D2</f>
        <v>0.30666414951859544</v>
      </c>
      <c r="E17" s="5">
        <f>E4/E2</f>
        <v>0.33506006006006006</v>
      </c>
      <c r="F17" s="5">
        <f>F4/F2</f>
        <v>0.34697825582295133</v>
      </c>
      <c r="G17" s="5">
        <v>0.36</v>
      </c>
      <c r="H17" s="5">
        <v>0.36</v>
      </c>
      <c r="I17" s="5">
        <v>0.36</v>
      </c>
      <c r="J17" s="5">
        <v>0.36</v>
      </c>
      <c r="K17" s="5">
        <v>0.36</v>
      </c>
      <c r="L17" s="5">
        <v>0.36</v>
      </c>
      <c r="M17" s="5">
        <v>0.36</v>
      </c>
      <c r="N17" s="5">
        <v>0.36</v>
      </c>
      <c r="O17" s="5">
        <v>0.36</v>
      </c>
      <c r="P17" s="5">
        <v>0.36</v>
      </c>
      <c r="R17" s="1" t="s">
        <v>30</v>
      </c>
      <c r="S17" s="5">
        <f>S16/Sheet1!D2-1</f>
        <v>-7.1907695794216631E-2</v>
      </c>
    </row>
    <row r="19" spans="1:106" x14ac:dyDescent="0.2">
      <c r="A19" s="1" t="s">
        <v>20</v>
      </c>
      <c r="D19" s="1">
        <v>2469</v>
      </c>
      <c r="E19" s="1">
        <v>3976</v>
      </c>
      <c r="F19" s="1">
        <v>4184</v>
      </c>
    </row>
    <row r="20" spans="1:106" x14ac:dyDescent="0.2">
      <c r="A20" s="1" t="s">
        <v>21</v>
      </c>
      <c r="D20" s="1">
        <v>916</v>
      </c>
      <c r="E20" s="1">
        <v>1013</v>
      </c>
      <c r="F20" s="1">
        <v>1024</v>
      </c>
    </row>
    <row r="21" spans="1:106" s="3" customFormat="1" ht="15" x14ac:dyDescent="0.25">
      <c r="A21" s="3" t="s">
        <v>22</v>
      </c>
      <c r="D21" s="3">
        <f>D19-D20</f>
        <v>1553</v>
      </c>
      <c r="E21" s="3">
        <f t="shared" ref="E21:F21" si="47">E19-E20</f>
        <v>2963</v>
      </c>
      <c r="F21" s="3">
        <f t="shared" si="47"/>
        <v>3160</v>
      </c>
      <c r="G21" s="3">
        <f>G22*G10</f>
        <v>3080.3929008000005</v>
      </c>
      <c r="H21" s="3">
        <f t="shared" ref="H21:P21" si="48">H22*H10</f>
        <v>3255.6586244812793</v>
      </c>
      <c r="I21" s="3">
        <f t="shared" si="48"/>
        <v>3438.0212511912077</v>
      </c>
      <c r="J21" s="3">
        <f t="shared" si="48"/>
        <v>3627.7362131886944</v>
      </c>
      <c r="K21" s="3">
        <f t="shared" si="48"/>
        <v>3825.0676377945024</v>
      </c>
      <c r="L21" s="3">
        <f t="shared" si="48"/>
        <v>4030.2886346232312</v>
      </c>
      <c r="M21" s="3">
        <f t="shared" si="48"/>
        <v>4243.6815921412399</v>
      </c>
      <c r="N21" s="3">
        <f t="shared" si="48"/>
        <v>4465.538483850095</v>
      </c>
      <c r="O21" s="3">
        <f t="shared" si="48"/>
        <v>4696.1611844048912</v>
      </c>
      <c r="P21" s="3">
        <f t="shared" si="48"/>
        <v>4935.8617959865223</v>
      </c>
      <c r="Q21" s="3">
        <f>P21*(1+$S$13)</f>
        <v>4985.2204139463875</v>
      </c>
      <c r="R21" s="3">
        <f t="shared" ref="R21:CC21" si="49">Q21*(1+$S$13)</f>
        <v>5035.072618085851</v>
      </c>
      <c r="S21" s="3">
        <f t="shared" si="49"/>
        <v>5085.4233442667091</v>
      </c>
      <c r="T21" s="3">
        <f t="shared" si="49"/>
        <v>5136.2775777093766</v>
      </c>
      <c r="U21" s="3">
        <f t="shared" si="49"/>
        <v>5187.6403534864703</v>
      </c>
      <c r="V21" s="3">
        <f t="shared" si="49"/>
        <v>5239.5167570213353</v>
      </c>
      <c r="W21" s="3">
        <f t="shared" si="49"/>
        <v>5291.911924591549</v>
      </c>
      <c r="X21" s="3">
        <f t="shared" si="49"/>
        <v>5344.8310438374647</v>
      </c>
      <c r="Y21" s="3">
        <f t="shared" si="49"/>
        <v>5398.2793542758391</v>
      </c>
      <c r="Z21" s="3">
        <f t="shared" si="49"/>
        <v>5452.2621478185974</v>
      </c>
      <c r="AA21" s="3">
        <f t="shared" si="49"/>
        <v>5506.7847692967835</v>
      </c>
      <c r="AB21" s="3">
        <f t="shared" si="49"/>
        <v>5561.8526169897514</v>
      </c>
      <c r="AC21" s="3">
        <f t="shared" si="49"/>
        <v>5617.4711431596488</v>
      </c>
      <c r="AD21" s="3">
        <f t="shared" si="49"/>
        <v>5673.6458545912456</v>
      </c>
      <c r="AE21" s="3">
        <f t="shared" si="49"/>
        <v>5730.3823131371582</v>
      </c>
      <c r="AF21" s="3">
        <f t="shared" si="49"/>
        <v>5787.6861362685295</v>
      </c>
      <c r="AG21" s="3">
        <f t="shared" si="49"/>
        <v>5845.5629976312148</v>
      </c>
      <c r="AH21" s="3">
        <f t="shared" si="49"/>
        <v>5904.0186276075274</v>
      </c>
      <c r="AI21" s="3">
        <f t="shared" si="49"/>
        <v>5963.0588138836029</v>
      </c>
      <c r="AJ21" s="3">
        <f t="shared" si="49"/>
        <v>6022.689402022439</v>
      </c>
      <c r="AK21" s="3">
        <f t="shared" si="49"/>
        <v>6082.9162960426638</v>
      </c>
      <c r="AL21" s="3">
        <f t="shared" si="49"/>
        <v>6143.7454590030902</v>
      </c>
      <c r="AM21" s="3">
        <f t="shared" si="49"/>
        <v>6205.1829135931212</v>
      </c>
      <c r="AN21" s="3">
        <f t="shared" si="49"/>
        <v>6267.2347427290524</v>
      </c>
      <c r="AO21" s="3">
        <f t="shared" si="49"/>
        <v>6329.9070901563427</v>
      </c>
      <c r="AP21" s="3">
        <f t="shared" si="49"/>
        <v>6393.2061610579067</v>
      </c>
      <c r="AQ21" s="3">
        <f t="shared" si="49"/>
        <v>6457.1382226684855</v>
      </c>
      <c r="AR21" s="3">
        <f t="shared" si="49"/>
        <v>6521.7096048951707</v>
      </c>
      <c r="AS21" s="3">
        <f t="shared" si="49"/>
        <v>6586.9267009441228</v>
      </c>
      <c r="AT21" s="3">
        <f t="shared" si="49"/>
        <v>6652.7959679535643</v>
      </c>
      <c r="AU21" s="3">
        <f t="shared" si="49"/>
        <v>6719.3239276330996</v>
      </c>
      <c r="AV21" s="3">
        <f t="shared" si="49"/>
        <v>6786.5171669094307</v>
      </c>
      <c r="AW21" s="3">
        <f t="shared" si="49"/>
        <v>6854.3823385785254</v>
      </c>
      <c r="AX21" s="3">
        <f t="shared" si="49"/>
        <v>6922.9261619643103</v>
      </c>
      <c r="AY21" s="3">
        <f t="shared" si="49"/>
        <v>6992.1554235839531</v>
      </c>
      <c r="AZ21" s="3">
        <f t="shared" si="49"/>
        <v>7062.0769778197928</v>
      </c>
      <c r="BA21" s="3">
        <f t="shared" si="49"/>
        <v>7132.6977475979911</v>
      </c>
      <c r="BB21" s="3">
        <f t="shared" si="49"/>
        <v>7204.0247250739712</v>
      </c>
      <c r="BC21" s="3">
        <f t="shared" si="49"/>
        <v>7276.0649723247107</v>
      </c>
      <c r="BD21" s="3">
        <f t="shared" si="49"/>
        <v>7348.8256220479579</v>
      </c>
      <c r="BE21" s="3">
        <f t="shared" si="49"/>
        <v>7422.3138782684373</v>
      </c>
      <c r="BF21" s="3">
        <f t="shared" si="49"/>
        <v>7496.5370170511214</v>
      </c>
      <c r="BG21" s="3">
        <f t="shared" si="49"/>
        <v>7571.5023872216325</v>
      </c>
      <c r="BH21" s="3">
        <f t="shared" si="49"/>
        <v>7647.2174110938486</v>
      </c>
      <c r="BI21" s="3">
        <f t="shared" si="49"/>
        <v>7723.6895852047874</v>
      </c>
      <c r="BJ21" s="3">
        <f t="shared" si="49"/>
        <v>7800.9264810568357</v>
      </c>
      <c r="BK21" s="3">
        <f t="shared" si="49"/>
        <v>7878.935745867404</v>
      </c>
      <c r="BL21" s="3">
        <f t="shared" si="49"/>
        <v>7957.7251033260782</v>
      </c>
      <c r="BM21" s="3">
        <f t="shared" si="49"/>
        <v>8037.302354359339</v>
      </c>
      <c r="BN21" s="3">
        <f t="shared" si="49"/>
        <v>8117.6753779029323</v>
      </c>
      <c r="BO21" s="3">
        <f t="shared" si="49"/>
        <v>8198.8521316819624</v>
      </c>
      <c r="BP21" s="3">
        <f t="shared" si="49"/>
        <v>8280.8406529987824</v>
      </c>
      <c r="BQ21" s="3">
        <f t="shared" si="49"/>
        <v>8363.6490595287705</v>
      </c>
      <c r="BR21" s="3">
        <f t="shared" si="49"/>
        <v>8447.2855501240574</v>
      </c>
      <c r="BS21" s="3">
        <f t="shared" si="49"/>
        <v>8531.7584056252981</v>
      </c>
      <c r="BT21" s="3">
        <f t="shared" si="49"/>
        <v>8617.0759896815507</v>
      </c>
      <c r="BU21" s="3">
        <f t="shared" si="49"/>
        <v>8703.2467495783658</v>
      </c>
      <c r="BV21" s="3">
        <f t="shared" si="49"/>
        <v>8790.2792170741486</v>
      </c>
      <c r="BW21" s="3">
        <f t="shared" si="49"/>
        <v>8878.1820092448907</v>
      </c>
      <c r="BX21" s="3">
        <f t="shared" si="49"/>
        <v>8966.9638293373391</v>
      </c>
      <c r="BY21" s="3">
        <f t="shared" si="49"/>
        <v>9056.6334676307124</v>
      </c>
      <c r="BZ21" s="3">
        <f t="shared" si="49"/>
        <v>9147.1998023070191</v>
      </c>
      <c r="CA21" s="3">
        <f t="shared" si="49"/>
        <v>9238.6718003300903</v>
      </c>
      <c r="CB21" s="3">
        <f t="shared" si="49"/>
        <v>9331.0585183333915</v>
      </c>
      <c r="CC21" s="3">
        <f t="shared" si="49"/>
        <v>9424.3691035167249</v>
      </c>
      <c r="CD21" s="3">
        <f t="shared" ref="CD21:DB21" si="50">CC21*(1+$S$13)</f>
        <v>9518.6127945518929</v>
      </c>
      <c r="CE21" s="3">
        <f t="shared" si="50"/>
        <v>9613.7989224974117</v>
      </c>
      <c r="CF21" s="3">
        <f t="shared" si="50"/>
        <v>9709.936911722385</v>
      </c>
      <c r="CG21" s="3">
        <f t="shared" si="50"/>
        <v>9807.0362808396094</v>
      </c>
      <c r="CH21" s="3">
        <f t="shared" si="50"/>
        <v>9905.106643648005</v>
      </c>
      <c r="CI21" s="3">
        <f t="shared" si="50"/>
        <v>10004.157710084484</v>
      </c>
      <c r="CJ21" s="3">
        <f t="shared" si="50"/>
        <v>10104.199287185329</v>
      </c>
      <c r="CK21" s="3">
        <f t="shared" si="50"/>
        <v>10205.241280057182</v>
      </c>
      <c r="CL21" s="3">
        <f t="shared" si="50"/>
        <v>10307.293692857755</v>
      </c>
      <c r="CM21" s="3">
        <f t="shared" si="50"/>
        <v>10410.366629786333</v>
      </c>
      <c r="CN21" s="3">
        <f t="shared" si="50"/>
        <v>10514.470296084197</v>
      </c>
      <c r="CO21" s="3">
        <f t="shared" si="50"/>
        <v>10619.614999045039</v>
      </c>
      <c r="CP21" s="3">
        <f t="shared" si="50"/>
        <v>10725.81114903549</v>
      </c>
      <c r="CQ21" s="3">
        <f t="shared" si="50"/>
        <v>10833.069260525845</v>
      </c>
      <c r="CR21" s="3">
        <f t="shared" si="50"/>
        <v>10941.399953131104</v>
      </c>
      <c r="CS21" s="3">
        <f t="shared" si="50"/>
        <v>11050.813952662415</v>
      </c>
      <c r="CT21" s="3">
        <f t="shared" si="50"/>
        <v>11161.322092189039</v>
      </c>
      <c r="CU21" s="3">
        <f t="shared" si="50"/>
        <v>11272.935313110929</v>
      </c>
      <c r="CV21" s="3">
        <f t="shared" si="50"/>
        <v>11385.664666242039</v>
      </c>
      <c r="CW21" s="3">
        <f t="shared" si="50"/>
        <v>11499.521312904459</v>
      </c>
      <c r="CX21" s="3">
        <f t="shared" si="50"/>
        <v>11614.516526033503</v>
      </c>
      <c r="CY21" s="3">
        <f t="shared" si="50"/>
        <v>11730.661691293839</v>
      </c>
      <c r="CZ21" s="3">
        <f t="shared" si="50"/>
        <v>11847.968308206777</v>
      </c>
      <c r="DA21" s="3">
        <f t="shared" si="50"/>
        <v>11966.447991288846</v>
      </c>
      <c r="DB21" s="3">
        <f t="shared" si="50"/>
        <v>12086.112471201734</v>
      </c>
    </row>
    <row r="22" spans="1:106" x14ac:dyDescent="0.2">
      <c r="D22" s="4">
        <f>D21/D10</f>
        <v>0.47333130143249008</v>
      </c>
      <c r="E22" s="4">
        <f t="shared" ref="E22:F22" si="51">E21/E10</f>
        <v>0.83183604716451431</v>
      </c>
      <c r="F22" s="4">
        <f t="shared" si="51"/>
        <v>0.43670536207849642</v>
      </c>
      <c r="G22" s="4">
        <v>0.85</v>
      </c>
      <c r="H22" s="4">
        <v>0.85</v>
      </c>
      <c r="I22" s="4">
        <v>0.85</v>
      </c>
      <c r="J22" s="4">
        <v>0.85</v>
      </c>
      <c r="K22" s="4">
        <v>0.85</v>
      </c>
      <c r="L22" s="4">
        <v>0.85</v>
      </c>
      <c r="M22" s="4">
        <v>0.85</v>
      </c>
      <c r="N22" s="4">
        <v>0.85</v>
      </c>
      <c r="O22" s="4">
        <v>0.85</v>
      </c>
      <c r="P22" s="4">
        <v>0.85</v>
      </c>
    </row>
    <row r="23" spans="1:106" x14ac:dyDescent="0.2">
      <c r="A23" s="1" t="s">
        <v>31</v>
      </c>
      <c r="D23" s="4">
        <f>D21/D2</f>
        <v>5.8636964319426089E-2</v>
      </c>
      <c r="E23" s="4">
        <f t="shared" ref="E23:P23" si="52">E21/E2</f>
        <v>0.11122372372372373</v>
      </c>
      <c r="F23" s="4">
        <f t="shared" si="52"/>
        <v>0.12226263251566974</v>
      </c>
      <c r="G23" s="4">
        <f t="shared" si="52"/>
        <v>0.11684566431943048</v>
      </c>
      <c r="H23" s="4">
        <f t="shared" si="52"/>
        <v>0.12107240703472905</v>
      </c>
      <c r="I23" s="4">
        <f t="shared" si="52"/>
        <v>0.12534721858875067</v>
      </c>
      <c r="J23" s="4">
        <f t="shared" si="52"/>
        <v>0.1296706456467199</v>
      </c>
      <c r="K23" s="4">
        <f t="shared" si="52"/>
        <v>0.13404324109083873</v>
      </c>
      <c r="L23" s="4">
        <f t="shared" si="52"/>
        <v>0.13846556409098862</v>
      </c>
      <c r="M23" s="4">
        <f t="shared" si="52"/>
        <v>0.14293818017623833</v>
      </c>
      <c r="N23" s="4">
        <f t="shared" si="52"/>
        <v>0.1474616613071634</v>
      </c>
      <c r="O23" s="4">
        <f t="shared" si="52"/>
        <v>0.15203658594898914</v>
      </c>
      <c r="P23" s="4">
        <f t="shared" si="52"/>
        <v>0.15666353914556505</v>
      </c>
    </row>
    <row r="24" spans="1:106" x14ac:dyDescent="0.2">
      <c r="A24" s="1" t="s">
        <v>23</v>
      </c>
      <c r="F24" s="1">
        <f>F26-F30</f>
        <v>-30375</v>
      </c>
      <c r="G24" s="1">
        <f>F24+G10</f>
        <v>-26751.008352000001</v>
      </c>
      <c r="H24" s="1">
        <f t="shared" ref="H24:K24" si="53">G24+H10</f>
        <v>-22920.821734963203</v>
      </c>
      <c r="I24" s="1">
        <f t="shared" si="53"/>
        <v>-18876.090851208843</v>
      </c>
      <c r="J24" s="1">
        <f t="shared" si="53"/>
        <v>-14608.16589451626</v>
      </c>
      <c r="K24" s="1">
        <f t="shared" si="53"/>
        <v>-10108.086320640374</v>
      </c>
      <c r="L24" s="1">
        <f t="shared" ref="L24:P24" si="54">K24+L10</f>
        <v>-5366.5702799071605</v>
      </c>
      <c r="M24" s="1">
        <f t="shared" si="54"/>
        <v>-374.00370091746663</v>
      </c>
      <c r="N24" s="1">
        <f t="shared" si="54"/>
        <v>4879.5709859649978</v>
      </c>
      <c r="O24" s="1">
        <f t="shared" si="54"/>
        <v>10404.466497029576</v>
      </c>
      <c r="P24" s="1">
        <f t="shared" si="54"/>
        <v>16211.362727601956</v>
      </c>
    </row>
    <row r="26" spans="1:106" x14ac:dyDescent="0.2">
      <c r="A26" s="1" t="s">
        <v>4</v>
      </c>
      <c r="F26" s="1">
        <v>1334</v>
      </c>
    </row>
    <row r="27" spans="1:106" x14ac:dyDescent="0.2">
      <c r="A27" s="1" t="s">
        <v>24</v>
      </c>
    </row>
    <row r="29" spans="1:106" x14ac:dyDescent="0.2">
      <c r="A29" s="1" t="s">
        <v>25</v>
      </c>
    </row>
    <row r="30" spans="1:106" x14ac:dyDescent="0.2">
      <c r="A30" s="1" t="s">
        <v>5</v>
      </c>
      <c r="F30" s="1">
        <f>19215+9679+135+1374+1306</f>
        <v>31709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2025-04-21T18:35:15Z</dcterms:created>
  <dcterms:modified xsi:type="dcterms:W3CDTF">2025-05-29T22:31:19Z</dcterms:modified>
</cp:coreProperties>
</file>