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8E6EE697-E424-44D9-BAF7-092CECC563B1}" xr6:coauthVersionLast="47" xr6:coauthVersionMax="47" xr10:uidLastSave="{00000000-0000-0000-0000-000000000000}"/>
  <bookViews>
    <workbookView xWindow="6045" yWindow="780" windowWidth="17745" windowHeight="14595" xr2:uid="{29428CC2-E906-4BC7-ACF5-E8889D4AAAE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" l="1"/>
  <c r="E24" i="2"/>
  <c r="E20" i="2" s="1"/>
  <c r="F20" i="2"/>
  <c r="C20" i="2"/>
  <c r="D20" i="2"/>
  <c r="B20" i="2"/>
  <c r="C25" i="2"/>
  <c r="D25" i="2"/>
  <c r="B25" i="2"/>
  <c r="C24" i="2"/>
  <c r="D24" i="2"/>
  <c r="B24" i="2"/>
  <c r="F12" i="2"/>
  <c r="E12" i="2"/>
  <c r="C16" i="2"/>
  <c r="D16" i="2"/>
  <c r="E10" i="2"/>
  <c r="D26" i="2"/>
  <c r="D30" i="2"/>
  <c r="D28" i="2"/>
  <c r="E13" i="2"/>
  <c r="E26" i="2" s="1"/>
  <c r="F10" i="2" s="1"/>
  <c r="F11" i="2" s="1"/>
  <c r="F13" i="2" s="1"/>
  <c r="B13" i="2"/>
  <c r="E11" i="2"/>
  <c r="C11" i="2"/>
  <c r="C13" i="2" s="1"/>
  <c r="D11" i="2"/>
  <c r="D13" i="2" s="1"/>
  <c r="B11" i="2"/>
  <c r="B16" i="2"/>
  <c r="F5" i="2"/>
  <c r="G5" i="2"/>
  <c r="H5" i="2"/>
  <c r="I5" i="2" s="1"/>
  <c r="F6" i="2"/>
  <c r="G6" i="2"/>
  <c r="H6" i="2"/>
  <c r="I6" i="2" s="1"/>
  <c r="J6" i="2" s="1"/>
  <c r="K6" i="2" s="1"/>
  <c r="L6" i="2" s="1"/>
  <c r="M6" i="2" s="1"/>
  <c r="N6" i="2" s="1"/>
  <c r="F7" i="2"/>
  <c r="G7" i="2"/>
  <c r="H7" i="2"/>
  <c r="I7" i="2"/>
  <c r="J7" i="2"/>
  <c r="K7" i="2"/>
  <c r="L7" i="2"/>
  <c r="M7" i="2"/>
  <c r="N7" i="2"/>
  <c r="E6" i="2"/>
  <c r="E7" i="2"/>
  <c r="E5" i="2"/>
  <c r="C19" i="2"/>
  <c r="D19" i="2"/>
  <c r="B19" i="2"/>
  <c r="C9" i="2"/>
  <c r="D9" i="2"/>
  <c r="F9" i="2"/>
  <c r="F19" i="2" s="1"/>
  <c r="G9" i="2"/>
  <c r="G19" i="2" s="1"/>
  <c r="B9" i="2"/>
  <c r="C8" i="2"/>
  <c r="D8" i="2"/>
  <c r="E8" i="2"/>
  <c r="E9" i="2" s="1"/>
  <c r="E19" i="2" s="1"/>
  <c r="F8" i="2"/>
  <c r="G8" i="2"/>
  <c r="B8" i="2"/>
  <c r="F3" i="2"/>
  <c r="G3" i="2"/>
  <c r="H3" i="2"/>
  <c r="H4" i="2" s="1"/>
  <c r="I3" i="2"/>
  <c r="I4" i="2" s="1"/>
  <c r="J3" i="2"/>
  <c r="J4" i="2" s="1"/>
  <c r="K3" i="2"/>
  <c r="K4" i="2" s="1"/>
  <c r="L3" i="2"/>
  <c r="L4" i="2" s="1"/>
  <c r="M3" i="2"/>
  <c r="N3" i="2"/>
  <c r="N4" i="2" s="1"/>
  <c r="E3" i="2"/>
  <c r="C18" i="2"/>
  <c r="D18" i="2"/>
  <c r="B18" i="2"/>
  <c r="C4" i="2"/>
  <c r="D4" i="2"/>
  <c r="E4" i="2"/>
  <c r="F4" i="2"/>
  <c r="G4" i="2"/>
  <c r="M4" i="2"/>
  <c r="B4" i="2"/>
  <c r="F2" i="2"/>
  <c r="G2" i="2"/>
  <c r="H2" i="2"/>
  <c r="I2" i="2"/>
  <c r="J2" i="2"/>
  <c r="K2" i="2"/>
  <c r="L2" i="2"/>
  <c r="M2" i="2"/>
  <c r="N2" i="2"/>
  <c r="E2" i="2"/>
  <c r="D15" i="2"/>
  <c r="E15" i="2"/>
  <c r="C15" i="2"/>
  <c r="N15" i="2"/>
  <c r="J1" i="2"/>
  <c r="K1" i="2"/>
  <c r="L1" i="2" s="1"/>
  <c r="M1" i="2" s="1"/>
  <c r="N1" i="2" s="1"/>
  <c r="D1" i="2"/>
  <c r="E1" i="2"/>
  <c r="F1" i="2" s="1"/>
  <c r="G1" i="2" s="1"/>
  <c r="H1" i="2" s="1"/>
  <c r="I1" i="2" s="1"/>
  <c r="C1" i="2"/>
  <c r="D6" i="1"/>
  <c r="D5" i="1"/>
  <c r="D4" i="1"/>
  <c r="D7" i="1" s="1"/>
  <c r="G24" i="2" l="1"/>
  <c r="G20" i="2" s="1"/>
  <c r="F26" i="2"/>
  <c r="J5" i="2"/>
  <c r="I8" i="2"/>
  <c r="I9" i="2" s="1"/>
  <c r="I19" i="2" s="1"/>
  <c r="H8" i="2"/>
  <c r="H9" i="2" s="1"/>
  <c r="H19" i="2" s="1"/>
  <c r="M15" i="2"/>
  <c r="L15" i="2"/>
  <c r="K15" i="2"/>
  <c r="J15" i="2"/>
  <c r="I15" i="2"/>
  <c r="H15" i="2"/>
  <c r="G15" i="2"/>
  <c r="F15" i="2"/>
  <c r="H24" i="2" l="1"/>
  <c r="H20" i="2" s="1"/>
  <c r="G10" i="2"/>
  <c r="G11" i="2" s="1"/>
  <c r="K5" i="2"/>
  <c r="J8" i="2"/>
  <c r="J9" i="2" s="1"/>
  <c r="J19" i="2" s="1"/>
  <c r="I24" i="2" l="1"/>
  <c r="I20" i="2" s="1"/>
  <c r="G12" i="2"/>
  <c r="G13" i="2" s="1"/>
  <c r="G26" i="2" s="1"/>
  <c r="H10" i="2" s="1"/>
  <c r="H11" i="2" s="1"/>
  <c r="L5" i="2"/>
  <c r="K8" i="2"/>
  <c r="K9" i="2" s="1"/>
  <c r="K19" i="2" s="1"/>
  <c r="J24" i="2" l="1"/>
  <c r="H12" i="2"/>
  <c r="H13" i="2" s="1"/>
  <c r="H26" i="2" s="1"/>
  <c r="L8" i="2"/>
  <c r="L9" i="2" s="1"/>
  <c r="L19" i="2" s="1"/>
  <c r="M5" i="2"/>
  <c r="K24" i="2" l="1"/>
  <c r="K20" i="2" s="1"/>
  <c r="J20" i="2"/>
  <c r="I10" i="2"/>
  <c r="I11" i="2" s="1"/>
  <c r="M8" i="2"/>
  <c r="M9" i="2" s="1"/>
  <c r="M19" i="2" s="1"/>
  <c r="N5" i="2"/>
  <c r="N8" i="2" s="1"/>
  <c r="N9" i="2" s="1"/>
  <c r="N19" i="2" s="1"/>
  <c r="L24" i="2" l="1"/>
  <c r="I12" i="2"/>
  <c r="I13" i="2" s="1"/>
  <c r="I26" i="2" s="1"/>
  <c r="L20" i="2" l="1"/>
  <c r="M24" i="2"/>
  <c r="M20" i="2" s="1"/>
  <c r="N24" i="2"/>
  <c r="J10" i="2"/>
  <c r="J11" i="2" s="1"/>
  <c r="O24" i="2" l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N20" i="2"/>
  <c r="J12" i="2"/>
  <c r="J13" i="2" s="1"/>
  <c r="J26" i="2" s="1"/>
  <c r="Q19" i="2" l="1"/>
  <c r="K10" i="2"/>
  <c r="K11" i="2" s="1"/>
  <c r="K12" i="2" l="1"/>
  <c r="K13" i="2" s="1"/>
  <c r="K26" i="2" s="1"/>
  <c r="L10" i="2" s="1"/>
  <c r="L11" i="2" s="1"/>
  <c r="L13" i="2" l="1"/>
  <c r="L26" i="2" s="1"/>
  <c r="M10" i="2" s="1"/>
  <c r="M11" i="2" s="1"/>
  <c r="L12" i="2"/>
  <c r="M12" i="2" l="1"/>
  <c r="M13" i="2" s="1"/>
  <c r="M26" i="2" s="1"/>
  <c r="N10" i="2" s="1"/>
  <c r="N11" i="2" s="1"/>
  <c r="N12" i="2" l="1"/>
  <c r="N13" i="2" s="1"/>
  <c r="O13" i="2" l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Q20" i="2" s="1"/>
  <c r="Q21" i="2" s="1"/>
  <c r="N26" i="2"/>
</calcChain>
</file>

<file path=xl/sharedStrings.xml><?xml version="1.0" encoding="utf-8"?>
<sst xmlns="http://schemas.openxmlformats.org/spreadsheetml/2006/main" count="39" uniqueCount="34">
  <si>
    <t>KR</t>
  </si>
  <si>
    <t>Price</t>
  </si>
  <si>
    <t>Shares</t>
  </si>
  <si>
    <t>MC</t>
  </si>
  <si>
    <t>Cash</t>
  </si>
  <si>
    <t>Debt</t>
  </si>
  <si>
    <t>EV</t>
  </si>
  <si>
    <t>Q425</t>
  </si>
  <si>
    <t>Revenue</t>
  </si>
  <si>
    <t>COGS</t>
  </si>
  <si>
    <t>Gross Profit</t>
  </si>
  <si>
    <t>Operating, G&amp;A</t>
  </si>
  <si>
    <t>Rent</t>
  </si>
  <si>
    <t>D&amp;A</t>
  </si>
  <si>
    <t>OPEX</t>
  </si>
  <si>
    <t>Operating Income</t>
  </si>
  <si>
    <t>Interest</t>
  </si>
  <si>
    <t>Pretax Income</t>
  </si>
  <si>
    <t>Tax</t>
  </si>
  <si>
    <t>Net Income</t>
  </si>
  <si>
    <t>Revenue Growth</t>
  </si>
  <si>
    <t>Tax Rate</t>
  </si>
  <si>
    <t>Gross Margin</t>
  </si>
  <si>
    <t>Operating Margin</t>
  </si>
  <si>
    <t>FCF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</si>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</sst>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19050</xdr:rowOff>
    </xdr:from>
    <xdr:to>
      <xdr:col>4</xdr:col>
      <xdr:colOff>9525</xdr:colOff>
      <xdr:row>36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C14C86D-4591-125C-B6B4-30E24BF9667F}"/>
            </a:ext>
          </a:extLst>
        </xdr:cNvPr>
        <xdr:cNvCxnSpPr/>
      </xdr:nvCxnSpPr>
      <xdr:spPr>
        <a:xfrm flipH="1">
          <a:off x="2943225" y="19050"/>
          <a:ext cx="9525" cy="6896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2EB7-6DE0-428D-97CD-B21A6F9C6E4E}">
  <dimension ref="A1:E7"/>
  <sheetViews>
    <sheetView tabSelected="1" zoomScale="235" zoomScaleNormal="235" workbookViewId="0">
      <selection activeCell="D2" sqref="D2"/>
    </sheetView>
  </sheetViews>
  <sheetFormatPr defaultRowHeight="14.25" x14ac:dyDescent="0.2"/>
  <cols>
    <col min="1" max="16384" width="9.140625" style="8"/>
  </cols>
  <sheetData>
    <row r="1" spans="1:5" ht="15" x14ac:dyDescent="0.25">
      <c r="A1" s="7" t="s">
        <v>0</v>
      </c>
    </row>
    <row r="2" spans="1:5" x14ac:dyDescent="0.2">
      <c r="C2" s="8" t="s">
        <v>1</v>
      </c>
      <c r="D2" s="9">
        <v>67</v>
      </c>
    </row>
    <row r="3" spans="1:5" x14ac:dyDescent="0.2">
      <c r="C3" s="8" t="s">
        <v>2</v>
      </c>
      <c r="D3" s="1">
        <v>660.9</v>
      </c>
      <c r="E3" s="8" t="s">
        <v>7</v>
      </c>
    </row>
    <row r="4" spans="1:5" x14ac:dyDescent="0.2">
      <c r="C4" s="8" t="s">
        <v>3</v>
      </c>
      <c r="D4" s="1">
        <f>D2*D3</f>
        <v>44280.299999999996</v>
      </c>
    </row>
    <row r="5" spans="1:5" x14ac:dyDescent="0.2">
      <c r="C5" s="8" t="s">
        <v>4</v>
      </c>
      <c r="D5" s="1">
        <f>3959+1312</f>
        <v>5271</v>
      </c>
      <c r="E5" s="8" t="s">
        <v>7</v>
      </c>
    </row>
    <row r="6" spans="1:5" x14ac:dyDescent="0.2">
      <c r="C6" s="8" t="s">
        <v>5</v>
      </c>
      <c r="D6" s="1">
        <f>17633+6578+1417+387+387+2380</f>
        <v>28782</v>
      </c>
      <c r="E6" s="8" t="s">
        <v>7</v>
      </c>
    </row>
    <row r="7" spans="1:5" x14ac:dyDescent="0.2">
      <c r="C7" s="8" t="s">
        <v>6</v>
      </c>
      <c r="D7" s="1">
        <f>D4+D6-D5</f>
        <v>67791.299999999988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6FF50-109B-4F17-AACB-B7CC4CE69218}">
  <dimension ref="A1:DB30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Q19" sqref="Q19"/>
    </sheetView>
  </sheetViews>
  <sheetFormatPr defaultRowHeight="14.25" x14ac:dyDescent="0.2"/>
  <cols>
    <col min="1" max="1" width="16.7109375" style="1" customWidth="1"/>
    <col min="2" max="16384" width="9.140625" style="1"/>
  </cols>
  <sheetData>
    <row r="1" spans="1:106" x14ac:dyDescent="0.2">
      <c r="B1" s="2">
        <v>2022</v>
      </c>
      <c r="C1" s="2">
        <f>B1+1</f>
        <v>2023</v>
      </c>
      <c r="D1" s="2">
        <f t="shared" ref="D1:N1" si="0">C1+1</f>
        <v>2024</v>
      </c>
      <c r="E1" s="2">
        <f t="shared" si="0"/>
        <v>2025</v>
      </c>
      <c r="F1" s="2">
        <f t="shared" si="0"/>
        <v>2026</v>
      </c>
      <c r="G1" s="2">
        <f t="shared" si="0"/>
        <v>2027</v>
      </c>
      <c r="H1" s="2">
        <f t="shared" si="0"/>
        <v>2028</v>
      </c>
      <c r="I1" s="2">
        <f t="shared" si="0"/>
        <v>2029</v>
      </c>
      <c r="J1" s="2">
        <f t="shared" si="0"/>
        <v>2030</v>
      </c>
      <c r="K1" s="2">
        <f t="shared" si="0"/>
        <v>2031</v>
      </c>
      <c r="L1" s="2">
        <f t="shared" si="0"/>
        <v>2032</v>
      </c>
      <c r="M1" s="2">
        <f t="shared" si="0"/>
        <v>2033</v>
      </c>
      <c r="N1" s="2">
        <f t="shared" si="0"/>
        <v>2034</v>
      </c>
    </row>
    <row r="2" spans="1:106" s="3" customFormat="1" ht="15" x14ac:dyDescent="0.25">
      <c r="A2" s="3" t="s">
        <v>8</v>
      </c>
      <c r="B2" s="3">
        <v>148258</v>
      </c>
      <c r="C2" s="3">
        <v>150039</v>
      </c>
      <c r="D2" s="3">
        <v>147123</v>
      </c>
      <c r="E2" s="3">
        <f>D2*1.02</f>
        <v>150065.46</v>
      </c>
      <c r="F2" s="3">
        <f t="shared" ref="F2:N2" si="1">E2*1.02</f>
        <v>153066.76919999998</v>
      </c>
      <c r="G2" s="3">
        <f t="shared" si="1"/>
        <v>156128.10458399999</v>
      </c>
      <c r="H2" s="3">
        <f t="shared" si="1"/>
        <v>159250.66667568</v>
      </c>
      <c r="I2" s="3">
        <f t="shared" si="1"/>
        <v>162435.6800091936</v>
      </c>
      <c r="J2" s="3">
        <f t="shared" si="1"/>
        <v>165684.39360937747</v>
      </c>
      <c r="K2" s="3">
        <f t="shared" si="1"/>
        <v>168998.08148156502</v>
      </c>
      <c r="L2" s="3">
        <f t="shared" si="1"/>
        <v>172378.04311119634</v>
      </c>
      <c r="M2" s="3">
        <f t="shared" si="1"/>
        <v>175825.60397342028</v>
      </c>
      <c r="N2" s="3">
        <f t="shared" si="1"/>
        <v>179342.11605288868</v>
      </c>
    </row>
    <row r="3" spans="1:106" x14ac:dyDescent="0.2">
      <c r="A3" s="1" t="s">
        <v>9</v>
      </c>
      <c r="B3" s="1">
        <v>116480</v>
      </c>
      <c r="C3" s="1">
        <v>116675</v>
      </c>
      <c r="D3" s="1">
        <v>113720</v>
      </c>
      <c r="E3" s="1">
        <f>E2*(1-E18)</f>
        <v>114049.7496</v>
      </c>
      <c r="F3" s="1">
        <f t="shared" ref="F3:N3" si="2">F2*(1-F18)</f>
        <v>116330.74459199999</v>
      </c>
      <c r="G3" s="1">
        <f t="shared" si="2"/>
        <v>118657.35948383999</v>
      </c>
      <c r="H3" s="1">
        <f t="shared" si="2"/>
        <v>121030.50667351679</v>
      </c>
      <c r="I3" s="1">
        <f t="shared" si="2"/>
        <v>123451.11680698713</v>
      </c>
      <c r="J3" s="1">
        <f t="shared" si="2"/>
        <v>125920.13914312687</v>
      </c>
      <c r="K3" s="1">
        <f t="shared" si="2"/>
        <v>128438.54192598943</v>
      </c>
      <c r="L3" s="1">
        <f t="shared" si="2"/>
        <v>131007.31276450922</v>
      </c>
      <c r="M3" s="1">
        <f t="shared" si="2"/>
        <v>133627.45901979943</v>
      </c>
      <c r="N3" s="1">
        <f t="shared" si="2"/>
        <v>136300.00820019541</v>
      </c>
    </row>
    <row r="4" spans="1:106" x14ac:dyDescent="0.2">
      <c r="A4" s="1" t="s">
        <v>10</v>
      </c>
      <c r="B4" s="1">
        <f>B2-B3</f>
        <v>31778</v>
      </c>
      <c r="C4" s="1">
        <f t="shared" ref="C4:N4" si="3">C2-C3</f>
        <v>33364</v>
      </c>
      <c r="D4" s="1">
        <f t="shared" si="3"/>
        <v>33403</v>
      </c>
      <c r="E4" s="1">
        <f t="shared" si="3"/>
        <v>36015.710399999996</v>
      </c>
      <c r="F4" s="1">
        <f t="shared" si="3"/>
        <v>36736.024607999992</v>
      </c>
      <c r="G4" s="1">
        <f t="shared" si="3"/>
        <v>37470.745100159998</v>
      </c>
      <c r="H4" s="1">
        <f t="shared" si="3"/>
        <v>38220.160002163204</v>
      </c>
      <c r="I4" s="1">
        <f t="shared" si="3"/>
        <v>38984.563202206467</v>
      </c>
      <c r="J4" s="1">
        <f t="shared" si="3"/>
        <v>39764.254466250597</v>
      </c>
      <c r="K4" s="1">
        <f t="shared" si="3"/>
        <v>40559.539555575597</v>
      </c>
      <c r="L4" s="1">
        <f t="shared" si="3"/>
        <v>41370.730346687124</v>
      </c>
      <c r="M4" s="1">
        <f t="shared" si="3"/>
        <v>42198.144953620853</v>
      </c>
      <c r="N4" s="1">
        <f t="shared" si="3"/>
        <v>43042.107852693269</v>
      </c>
    </row>
    <row r="5" spans="1:106" x14ac:dyDescent="0.2">
      <c r="A5" s="1" t="s">
        <v>11</v>
      </c>
      <c r="B5" s="1">
        <v>23848</v>
      </c>
      <c r="C5" s="1">
        <v>26252</v>
      </c>
      <c r="D5" s="1">
        <v>25431</v>
      </c>
      <c r="E5" s="1">
        <f>D5*(1+E15)</f>
        <v>25939.62</v>
      </c>
      <c r="F5" s="1">
        <f t="shared" ref="F5:N5" si="4">E5*(1+F15)</f>
        <v>26458.412400000001</v>
      </c>
      <c r="G5" s="1">
        <f t="shared" si="4"/>
        <v>26987.580648000003</v>
      </c>
      <c r="H5" s="1">
        <f t="shared" si="4"/>
        <v>27527.332260960004</v>
      </c>
      <c r="I5" s="1">
        <f t="shared" si="4"/>
        <v>28077.878906179205</v>
      </c>
      <c r="J5" s="1">
        <f t="shared" si="4"/>
        <v>28639.436484302791</v>
      </c>
      <c r="K5" s="1">
        <f t="shared" si="4"/>
        <v>29212.225213988848</v>
      </c>
      <c r="L5" s="1">
        <f t="shared" si="4"/>
        <v>29796.469718268625</v>
      </c>
      <c r="M5" s="1">
        <f t="shared" si="4"/>
        <v>30392.399112633997</v>
      </c>
      <c r="N5" s="1">
        <f t="shared" si="4"/>
        <v>31000.247094886676</v>
      </c>
    </row>
    <row r="6" spans="1:106" x14ac:dyDescent="0.2">
      <c r="A6" s="1" t="s">
        <v>12</v>
      </c>
      <c r="B6" s="1">
        <v>839</v>
      </c>
      <c r="C6" s="1">
        <v>891</v>
      </c>
      <c r="D6" s="1">
        <v>877</v>
      </c>
      <c r="E6" s="1">
        <f>D6*(1+E15)</f>
        <v>894.54</v>
      </c>
      <c r="F6" s="1">
        <f t="shared" ref="F6:N6" si="5">E6*(1+F15)</f>
        <v>912.43079999999998</v>
      </c>
      <c r="G6" s="1">
        <f t="shared" si="5"/>
        <v>930.67941599999995</v>
      </c>
      <c r="H6" s="1">
        <f t="shared" si="5"/>
        <v>949.29300431999991</v>
      </c>
      <c r="I6" s="1">
        <f t="shared" si="5"/>
        <v>968.27886440639998</v>
      </c>
      <c r="J6" s="1">
        <f t="shared" si="5"/>
        <v>987.64444169452804</v>
      </c>
      <c r="K6" s="1">
        <f t="shared" si="5"/>
        <v>1007.3973305284186</v>
      </c>
      <c r="L6" s="1">
        <f t="shared" si="5"/>
        <v>1027.5452771389869</v>
      </c>
      <c r="M6" s="1">
        <f t="shared" si="5"/>
        <v>1048.0961826817665</v>
      </c>
      <c r="N6" s="1">
        <f t="shared" si="5"/>
        <v>1069.0581063354018</v>
      </c>
    </row>
    <row r="7" spans="1:106" x14ac:dyDescent="0.2">
      <c r="A7" s="1" t="s">
        <v>13</v>
      </c>
      <c r="B7" s="1">
        <v>2965</v>
      </c>
      <c r="C7" s="1">
        <v>3125</v>
      </c>
      <c r="D7" s="1">
        <v>3246</v>
      </c>
      <c r="E7" s="1">
        <f>D7*(1+E15)</f>
        <v>3310.92</v>
      </c>
      <c r="F7" s="1">
        <f t="shared" ref="F7:N7" si="6">E7*(1+F15)</f>
        <v>3377.1384000000003</v>
      </c>
      <c r="G7" s="1">
        <f t="shared" si="6"/>
        <v>3444.6811680000005</v>
      </c>
      <c r="H7" s="1">
        <f t="shared" si="6"/>
        <v>3513.5747913600007</v>
      </c>
      <c r="I7" s="1">
        <f t="shared" si="6"/>
        <v>3583.8462871872007</v>
      </c>
      <c r="J7" s="1">
        <f t="shared" si="6"/>
        <v>3655.5232129309447</v>
      </c>
      <c r="K7" s="1">
        <f t="shared" si="6"/>
        <v>3728.6336771895635</v>
      </c>
      <c r="L7" s="1">
        <f t="shared" si="6"/>
        <v>3803.2063507333551</v>
      </c>
      <c r="M7" s="1">
        <f t="shared" si="6"/>
        <v>3879.2704777480221</v>
      </c>
      <c r="N7" s="1">
        <f t="shared" si="6"/>
        <v>3956.8558873029829</v>
      </c>
    </row>
    <row r="8" spans="1:106" x14ac:dyDescent="0.2">
      <c r="A8" s="1" t="s">
        <v>14</v>
      </c>
      <c r="B8" s="1">
        <f>SUM(B5:B7)</f>
        <v>27652</v>
      </c>
      <c r="C8" s="1">
        <f t="shared" ref="C8:N8" si="7">SUM(C5:C7)</f>
        <v>30268</v>
      </c>
      <c r="D8" s="1">
        <f t="shared" si="7"/>
        <v>29554</v>
      </c>
      <c r="E8" s="1">
        <f t="shared" si="7"/>
        <v>30145.08</v>
      </c>
      <c r="F8" s="1">
        <f t="shared" si="7"/>
        <v>30747.981599999999</v>
      </c>
      <c r="G8" s="1">
        <f t="shared" si="7"/>
        <v>31362.941232000001</v>
      </c>
      <c r="H8" s="1">
        <f t="shared" si="7"/>
        <v>31990.200056640002</v>
      </c>
      <c r="I8" s="1">
        <f t="shared" si="7"/>
        <v>32630.004057772803</v>
      </c>
      <c r="J8" s="1">
        <f t="shared" si="7"/>
        <v>33282.604138928262</v>
      </c>
      <c r="K8" s="1">
        <f t="shared" si="7"/>
        <v>33948.256221706833</v>
      </c>
      <c r="L8" s="1">
        <f t="shared" si="7"/>
        <v>34627.22134614097</v>
      </c>
      <c r="M8" s="1">
        <f t="shared" si="7"/>
        <v>35319.765773063787</v>
      </c>
      <c r="N8" s="1">
        <f t="shared" si="7"/>
        <v>36026.161088525056</v>
      </c>
    </row>
    <row r="9" spans="1:106" x14ac:dyDescent="0.2">
      <c r="A9" s="1" t="s">
        <v>15</v>
      </c>
      <c r="B9" s="1">
        <f>B4-B8</f>
        <v>4126</v>
      </c>
      <c r="C9" s="1">
        <f t="shared" ref="C9:N9" si="8">C4-C8</f>
        <v>3096</v>
      </c>
      <c r="D9" s="1">
        <f t="shared" si="8"/>
        <v>3849</v>
      </c>
      <c r="E9" s="1">
        <f t="shared" si="8"/>
        <v>5870.6303999999946</v>
      </c>
      <c r="F9" s="1">
        <f t="shared" si="8"/>
        <v>5988.0430079999933</v>
      </c>
      <c r="G9" s="1">
        <f t="shared" si="8"/>
        <v>6107.8038681599974</v>
      </c>
      <c r="H9" s="1">
        <f t="shared" si="8"/>
        <v>6229.9599455232019</v>
      </c>
      <c r="I9" s="1">
        <f t="shared" si="8"/>
        <v>6354.5591444336642</v>
      </c>
      <c r="J9" s="1">
        <f t="shared" si="8"/>
        <v>6481.6503273223352</v>
      </c>
      <c r="K9" s="1">
        <f t="shared" si="8"/>
        <v>6611.2833338687633</v>
      </c>
      <c r="L9" s="1">
        <f t="shared" si="8"/>
        <v>6743.5090005461534</v>
      </c>
      <c r="M9" s="1">
        <f t="shared" si="8"/>
        <v>6878.3791805570654</v>
      </c>
      <c r="N9" s="1">
        <f t="shared" si="8"/>
        <v>7015.9467641682131</v>
      </c>
    </row>
    <row r="10" spans="1:106" x14ac:dyDescent="0.2">
      <c r="A10" s="1" t="s">
        <v>16</v>
      </c>
      <c r="B10" s="1">
        <v>-535</v>
      </c>
      <c r="C10" s="1">
        <v>-441</v>
      </c>
      <c r="D10" s="1">
        <v>-450</v>
      </c>
      <c r="E10" s="1">
        <f>D26*$Q$16</f>
        <v>-940.44</v>
      </c>
      <c r="F10" s="1">
        <f t="shared" ref="F10:N10" si="9">E26*$Q$16</f>
        <v>-784.64598336000029</v>
      </c>
      <c r="G10" s="1">
        <f t="shared" si="9"/>
        <v>-620.21863738137642</v>
      </c>
      <c r="H10" s="1">
        <f t="shared" si="9"/>
        <v>-446.81094408877209</v>
      </c>
      <c r="I10" s="1">
        <f t="shared" si="9"/>
        <v>-264.06343564344411</v>
      </c>
      <c r="J10" s="1">
        <f t="shared" si="9"/>
        <v>-71.60377124567313</v>
      </c>
      <c r="K10" s="1">
        <f t="shared" si="9"/>
        <v>130.9536999263494</v>
      </c>
      <c r="L10" s="1">
        <f t="shared" si="9"/>
        <v>344.00839019427497</v>
      </c>
      <c r="M10" s="1">
        <f t="shared" si="9"/>
        <v>567.97393974167255</v>
      </c>
      <c r="N10" s="1">
        <f t="shared" si="9"/>
        <v>803.27869834311264</v>
      </c>
    </row>
    <row r="11" spans="1:106" x14ac:dyDescent="0.2">
      <c r="A11" s="1" t="s">
        <v>17</v>
      </c>
      <c r="B11" s="1">
        <f>B9+B10</f>
        <v>3591</v>
      </c>
      <c r="C11" s="1">
        <f t="shared" ref="C11:D11" si="10">C9+C10</f>
        <v>2655</v>
      </c>
      <c r="D11" s="1">
        <f t="shared" si="10"/>
        <v>3399</v>
      </c>
      <c r="E11" s="1">
        <f t="shared" ref="E11" si="11">E9+E10</f>
        <v>4930.190399999994</v>
      </c>
      <c r="F11" s="1">
        <f t="shared" ref="F11" si="12">F9+F10</f>
        <v>5203.3970246399931</v>
      </c>
      <c r="G11" s="1">
        <f t="shared" ref="G11" si="13">G9+G10</f>
        <v>5487.5852307786208</v>
      </c>
      <c r="H11" s="1">
        <f t="shared" ref="H11" si="14">H9+H10</f>
        <v>5783.1490014344299</v>
      </c>
      <c r="I11" s="1">
        <f t="shared" ref="I11" si="15">I9+I10</f>
        <v>6090.4957087902203</v>
      </c>
      <c r="J11" s="1">
        <f t="shared" ref="J11" si="16">J9+J10</f>
        <v>6410.0465560766625</v>
      </c>
      <c r="K11" s="1">
        <f t="shared" ref="K11" si="17">K9+K10</f>
        <v>6742.2370337951124</v>
      </c>
      <c r="L11" s="1">
        <f t="shared" ref="L11" si="18">L9+L10</f>
        <v>7087.5173907404287</v>
      </c>
      <c r="M11" s="1">
        <f t="shared" ref="M11" si="19">M9+M10</f>
        <v>7446.3531202987378</v>
      </c>
      <c r="N11" s="1">
        <f t="shared" ref="N11" si="20">N9+N10</f>
        <v>7819.2254625113255</v>
      </c>
    </row>
    <row r="12" spans="1:106" x14ac:dyDescent="0.2">
      <c r="A12" s="1" t="s">
        <v>18</v>
      </c>
      <c r="B12" s="1">
        <v>653</v>
      </c>
      <c r="C12" s="1">
        <v>667</v>
      </c>
      <c r="D12" s="1">
        <v>670</v>
      </c>
      <c r="E12" s="1">
        <f>E11*E16</f>
        <v>1035.3399839999988</v>
      </c>
      <c r="F12" s="1">
        <f t="shared" ref="F12:N12" si="21">F11*F16</f>
        <v>1092.7133751743986</v>
      </c>
      <c r="G12" s="1">
        <f t="shared" si="21"/>
        <v>1152.3928984635104</v>
      </c>
      <c r="H12" s="1">
        <f t="shared" si="21"/>
        <v>1214.4612903012303</v>
      </c>
      <c r="I12" s="1">
        <f t="shared" si="21"/>
        <v>1279.0040988459461</v>
      </c>
      <c r="J12" s="1">
        <f t="shared" si="21"/>
        <v>1346.1097767760991</v>
      </c>
      <c r="K12" s="1">
        <f t="shared" si="21"/>
        <v>1415.8697770969736</v>
      </c>
      <c r="L12" s="1">
        <f t="shared" si="21"/>
        <v>1488.37865205549</v>
      </c>
      <c r="M12" s="1">
        <f t="shared" si="21"/>
        <v>1563.7341552627349</v>
      </c>
      <c r="N12" s="1">
        <f t="shared" si="21"/>
        <v>1642.0373471273783</v>
      </c>
    </row>
    <row r="13" spans="1:106" s="3" customFormat="1" ht="15" x14ac:dyDescent="0.25">
      <c r="A13" s="3" t="s">
        <v>19</v>
      </c>
      <c r="B13" s="3">
        <f>B11-B12</f>
        <v>2938</v>
      </c>
      <c r="C13" s="3">
        <f t="shared" ref="C13:N13" si="22">C11-C12</f>
        <v>1988</v>
      </c>
      <c r="D13" s="3">
        <f t="shared" si="22"/>
        <v>2729</v>
      </c>
      <c r="E13" s="3">
        <f t="shared" si="22"/>
        <v>3894.8504159999952</v>
      </c>
      <c r="F13" s="3">
        <f t="shared" si="22"/>
        <v>4110.6836494655945</v>
      </c>
      <c r="G13" s="3">
        <f t="shared" si="22"/>
        <v>4335.1923323151104</v>
      </c>
      <c r="H13" s="3">
        <f t="shared" si="22"/>
        <v>4568.6877111331996</v>
      </c>
      <c r="I13" s="3">
        <f t="shared" si="22"/>
        <v>4811.4916099442744</v>
      </c>
      <c r="J13" s="3">
        <f t="shared" si="22"/>
        <v>5063.9367793005631</v>
      </c>
      <c r="K13" s="3">
        <f t="shared" si="22"/>
        <v>5326.3672566981386</v>
      </c>
      <c r="L13" s="3">
        <f t="shared" si="22"/>
        <v>5599.1387386849383</v>
      </c>
      <c r="M13" s="3">
        <f t="shared" si="22"/>
        <v>5882.6189650360029</v>
      </c>
      <c r="N13" s="3">
        <f t="shared" si="22"/>
        <v>6177.1881153839477</v>
      </c>
      <c r="O13" s="3">
        <f>N13*(1+$Q$17)</f>
        <v>6238.9599965377874</v>
      </c>
      <c r="P13" s="3">
        <f t="shared" ref="P13:CA13" si="23">O13*(1+$Q$17)</f>
        <v>6301.3495965031652</v>
      </c>
      <c r="Q13" s="3">
        <f t="shared" si="23"/>
        <v>6364.3630924681966</v>
      </c>
      <c r="R13" s="3">
        <f t="shared" si="23"/>
        <v>6428.0067233928785</v>
      </c>
      <c r="S13" s="3">
        <f t="shared" si="23"/>
        <v>6492.2867906268075</v>
      </c>
      <c r="T13" s="3">
        <f t="shared" si="23"/>
        <v>6557.2096585330755</v>
      </c>
      <c r="U13" s="3">
        <f t="shared" si="23"/>
        <v>6622.7817551184062</v>
      </c>
      <c r="V13" s="3">
        <f t="shared" si="23"/>
        <v>6689.0095726695899</v>
      </c>
      <c r="W13" s="3">
        <f t="shared" si="23"/>
        <v>6755.899668396286</v>
      </c>
      <c r="X13" s="3">
        <f t="shared" si="23"/>
        <v>6823.4586650802485</v>
      </c>
      <c r="Y13" s="3">
        <f t="shared" si="23"/>
        <v>6891.6932517310506</v>
      </c>
      <c r="Z13" s="3">
        <f t="shared" si="23"/>
        <v>6960.6101842483613</v>
      </c>
      <c r="AA13" s="3">
        <f t="shared" si="23"/>
        <v>7030.2162860908447</v>
      </c>
      <c r="AB13" s="3">
        <f t="shared" si="23"/>
        <v>7100.5184489517533</v>
      </c>
      <c r="AC13" s="3">
        <f t="shared" si="23"/>
        <v>7171.5236334412712</v>
      </c>
      <c r="AD13" s="3">
        <f t="shared" si="23"/>
        <v>7243.2388697756842</v>
      </c>
      <c r="AE13" s="3">
        <f t="shared" si="23"/>
        <v>7315.6712584734414</v>
      </c>
      <c r="AF13" s="3">
        <f t="shared" si="23"/>
        <v>7388.8279710581755</v>
      </c>
      <c r="AG13" s="3">
        <f t="shared" si="23"/>
        <v>7462.7162507687572</v>
      </c>
      <c r="AH13" s="3">
        <f t="shared" si="23"/>
        <v>7537.3434132764451</v>
      </c>
      <c r="AI13" s="3">
        <f t="shared" si="23"/>
        <v>7612.7168474092095</v>
      </c>
      <c r="AJ13" s="3">
        <f t="shared" si="23"/>
        <v>7688.8440158833018</v>
      </c>
      <c r="AK13" s="3">
        <f t="shared" si="23"/>
        <v>7765.7324560421348</v>
      </c>
      <c r="AL13" s="3">
        <f t="shared" si="23"/>
        <v>7843.3897806025561</v>
      </c>
      <c r="AM13" s="3">
        <f t="shared" si="23"/>
        <v>7921.8236784085821</v>
      </c>
      <c r="AN13" s="3">
        <f t="shared" si="23"/>
        <v>8001.0419151926681</v>
      </c>
      <c r="AO13" s="3">
        <f t="shared" si="23"/>
        <v>8081.0523343445948</v>
      </c>
      <c r="AP13" s="3">
        <f t="shared" si="23"/>
        <v>8161.862857688041</v>
      </c>
      <c r="AQ13" s="3">
        <f t="shared" si="23"/>
        <v>8243.4814862649218</v>
      </c>
      <c r="AR13" s="3">
        <f t="shared" si="23"/>
        <v>8325.9163011275705</v>
      </c>
      <c r="AS13" s="3">
        <f t="shared" si="23"/>
        <v>8409.175464138847</v>
      </c>
      <c r="AT13" s="3">
        <f t="shared" si="23"/>
        <v>8493.2672187802364</v>
      </c>
      <c r="AU13" s="3">
        <f t="shared" si="23"/>
        <v>8578.1998909680387</v>
      </c>
      <c r="AV13" s="3">
        <f t="shared" si="23"/>
        <v>8663.9818898777194</v>
      </c>
      <c r="AW13" s="3">
        <f t="shared" si="23"/>
        <v>8750.6217087764962</v>
      </c>
      <c r="AX13" s="3">
        <f t="shared" si="23"/>
        <v>8838.1279258642608</v>
      </c>
      <c r="AY13" s="3">
        <f t="shared" si="23"/>
        <v>8926.5092051229039</v>
      </c>
      <c r="AZ13" s="3">
        <f t="shared" si="23"/>
        <v>9015.7742971741336</v>
      </c>
      <c r="BA13" s="3">
        <f t="shared" si="23"/>
        <v>9105.9320401458754</v>
      </c>
      <c r="BB13" s="3">
        <f t="shared" si="23"/>
        <v>9196.9913605473339</v>
      </c>
      <c r="BC13" s="3">
        <f t="shared" si="23"/>
        <v>9288.9612741528072</v>
      </c>
      <c r="BD13" s="3">
        <f t="shared" si="23"/>
        <v>9381.8508868943354</v>
      </c>
      <c r="BE13" s="3">
        <f t="shared" si="23"/>
        <v>9475.6693957632797</v>
      </c>
      <c r="BF13" s="3">
        <f t="shared" si="23"/>
        <v>9570.4260897209133</v>
      </c>
      <c r="BG13" s="3">
        <f t="shared" si="23"/>
        <v>9666.130350618123</v>
      </c>
      <c r="BH13" s="3">
        <f t="shared" si="23"/>
        <v>9762.7916541243048</v>
      </c>
      <c r="BI13" s="3">
        <f t="shared" si="23"/>
        <v>9860.4195706655482</v>
      </c>
      <c r="BJ13" s="3">
        <f t="shared" si="23"/>
        <v>9959.0237663722037</v>
      </c>
      <c r="BK13" s="3">
        <f t="shared" si="23"/>
        <v>10058.614004035926</v>
      </c>
      <c r="BL13" s="3">
        <f t="shared" si="23"/>
        <v>10159.200144076285</v>
      </c>
      <c r="BM13" s="3">
        <f t="shared" si="23"/>
        <v>10260.792145517047</v>
      </c>
      <c r="BN13" s="3">
        <f t="shared" si="23"/>
        <v>10363.400066972217</v>
      </c>
      <c r="BO13" s="3">
        <f t="shared" si="23"/>
        <v>10467.03406764194</v>
      </c>
      <c r="BP13" s="3">
        <f t="shared" si="23"/>
        <v>10571.704408318359</v>
      </c>
      <c r="BQ13" s="3">
        <f t="shared" si="23"/>
        <v>10677.421452401542</v>
      </c>
      <c r="BR13" s="3">
        <f t="shared" si="23"/>
        <v>10784.195666925558</v>
      </c>
      <c r="BS13" s="3">
        <f t="shared" si="23"/>
        <v>10892.037623594813</v>
      </c>
      <c r="BT13" s="3">
        <f t="shared" si="23"/>
        <v>11000.957999830762</v>
      </c>
      <c r="BU13" s="3">
        <f t="shared" si="23"/>
        <v>11110.96757982907</v>
      </c>
      <c r="BV13" s="3">
        <f t="shared" si="23"/>
        <v>11222.077255627361</v>
      </c>
      <c r="BW13" s="3">
        <f t="shared" si="23"/>
        <v>11334.298028183634</v>
      </c>
      <c r="BX13" s="3">
        <f t="shared" si="23"/>
        <v>11447.641008465471</v>
      </c>
      <c r="BY13" s="3">
        <f t="shared" si="23"/>
        <v>11562.117418550126</v>
      </c>
      <c r="BZ13" s="3">
        <f t="shared" si="23"/>
        <v>11677.738592735628</v>
      </c>
      <c r="CA13" s="3">
        <f t="shared" si="23"/>
        <v>11794.515978662985</v>
      </c>
      <c r="CB13" s="3">
        <f t="shared" ref="CB13:DB13" si="24">CA13*(1+$Q$17)</f>
        <v>11912.461138449615</v>
      </c>
      <c r="CC13" s="3">
        <f t="shared" si="24"/>
        <v>12031.58574983411</v>
      </c>
      <c r="CD13" s="3">
        <f t="shared" si="24"/>
        <v>12151.901607332451</v>
      </c>
      <c r="CE13" s="3">
        <f t="shared" si="24"/>
        <v>12273.420623405776</v>
      </c>
      <c r="CF13" s="3">
        <f t="shared" si="24"/>
        <v>12396.154829639834</v>
      </c>
      <c r="CG13" s="3">
        <f t="shared" si="24"/>
        <v>12520.116377936232</v>
      </c>
      <c r="CH13" s="3">
        <f t="shared" si="24"/>
        <v>12645.317541715594</v>
      </c>
      <c r="CI13" s="3">
        <f t="shared" si="24"/>
        <v>12771.770717132751</v>
      </c>
      <c r="CJ13" s="3">
        <f t="shared" si="24"/>
        <v>12899.488424304078</v>
      </c>
      <c r="CK13" s="3">
        <f t="shared" si="24"/>
        <v>13028.483308547118</v>
      </c>
      <c r="CL13" s="3">
        <f t="shared" si="24"/>
        <v>13158.76814163259</v>
      </c>
      <c r="CM13" s="3">
        <f t="shared" si="24"/>
        <v>13290.355823048916</v>
      </c>
      <c r="CN13" s="3">
        <f t="shared" si="24"/>
        <v>13423.259381279406</v>
      </c>
      <c r="CO13" s="3">
        <f t="shared" si="24"/>
        <v>13557.4919750922</v>
      </c>
      <c r="CP13" s="3">
        <f t="shared" si="24"/>
        <v>13693.066894843121</v>
      </c>
      <c r="CQ13" s="3">
        <f t="shared" si="24"/>
        <v>13829.997563791552</v>
      </c>
      <c r="CR13" s="3">
        <f t="shared" si="24"/>
        <v>13968.297539429468</v>
      </c>
      <c r="CS13" s="3">
        <f t="shared" si="24"/>
        <v>14107.980514823763</v>
      </c>
      <c r="CT13" s="3">
        <f t="shared" si="24"/>
        <v>14249.060319972001</v>
      </c>
      <c r="CU13" s="3">
        <f t="shared" si="24"/>
        <v>14391.550923171721</v>
      </c>
      <c r="CV13" s="3">
        <f t="shared" si="24"/>
        <v>14535.466432403438</v>
      </c>
      <c r="CW13" s="3">
        <f t="shared" si="24"/>
        <v>14680.821096727474</v>
      </c>
      <c r="CX13" s="3">
        <f t="shared" si="24"/>
        <v>14827.629307694748</v>
      </c>
      <c r="CY13" s="3">
        <f t="shared" si="24"/>
        <v>14975.905600771695</v>
      </c>
      <c r="CZ13" s="3">
        <f t="shared" si="24"/>
        <v>15125.664656779412</v>
      </c>
      <c r="DA13" s="3">
        <f t="shared" si="24"/>
        <v>15276.921303347206</v>
      </c>
      <c r="DB13" s="3">
        <f t="shared" si="24"/>
        <v>15429.690516380679</v>
      </c>
    </row>
    <row r="15" spans="1:106" s="3" customFormat="1" ht="15" x14ac:dyDescent="0.25">
      <c r="A15" s="3" t="s">
        <v>20</v>
      </c>
      <c r="C15" s="4">
        <f>C2/B2-1</f>
        <v>1.2012842477303165E-2</v>
      </c>
      <c r="D15" s="4">
        <f t="shared" ref="D15:N15" si="25">D2/C2-1</f>
        <v>-1.9434946913802431E-2</v>
      </c>
      <c r="E15" s="4">
        <f t="shared" si="25"/>
        <v>2.0000000000000018E-2</v>
      </c>
      <c r="F15" s="4">
        <f t="shared" si="25"/>
        <v>2.0000000000000018E-2</v>
      </c>
      <c r="G15" s="4">
        <f t="shared" si="25"/>
        <v>2.0000000000000018E-2</v>
      </c>
      <c r="H15" s="4">
        <f t="shared" si="25"/>
        <v>2.0000000000000018E-2</v>
      </c>
      <c r="I15" s="4">
        <f t="shared" si="25"/>
        <v>2.0000000000000018E-2</v>
      </c>
      <c r="J15" s="4">
        <f t="shared" si="25"/>
        <v>2.0000000000000018E-2</v>
      </c>
      <c r="K15" s="4">
        <f t="shared" si="25"/>
        <v>2.0000000000000018E-2</v>
      </c>
      <c r="L15" s="4">
        <f t="shared" si="25"/>
        <v>2.0000000000000018E-2</v>
      </c>
      <c r="M15" s="4">
        <f t="shared" si="25"/>
        <v>2.0000000000000018E-2</v>
      </c>
      <c r="N15" s="4">
        <f t="shared" si="25"/>
        <v>2.0000000000000018E-2</v>
      </c>
    </row>
    <row r="16" spans="1:106" x14ac:dyDescent="0.2">
      <c r="A16" s="1" t="s">
        <v>21</v>
      </c>
      <c r="B16" s="5">
        <f>B12/B11</f>
        <v>0.18184349763297131</v>
      </c>
      <c r="C16" s="5">
        <f t="shared" ref="C16:D16" si="26">C12/C11</f>
        <v>0.25122410546139362</v>
      </c>
      <c r="D16" s="5">
        <f t="shared" si="26"/>
        <v>0.19711679905854662</v>
      </c>
      <c r="E16" s="5">
        <v>0.21</v>
      </c>
      <c r="F16" s="5">
        <v>0.21</v>
      </c>
      <c r="G16" s="5">
        <v>0.21</v>
      </c>
      <c r="H16" s="5">
        <v>0.21</v>
      </c>
      <c r="I16" s="5">
        <v>0.21</v>
      </c>
      <c r="J16" s="5">
        <v>0.21</v>
      </c>
      <c r="K16" s="5">
        <v>0.21</v>
      </c>
      <c r="L16" s="5">
        <v>0.21</v>
      </c>
      <c r="M16" s="5">
        <v>0.21</v>
      </c>
      <c r="N16" s="5">
        <v>0.21</v>
      </c>
      <c r="P16" s="1" t="s">
        <v>29</v>
      </c>
      <c r="Q16" s="6">
        <v>0.04</v>
      </c>
    </row>
    <row r="17" spans="1:100" x14ac:dyDescent="0.2">
      <c r="P17" s="1" t="s">
        <v>30</v>
      </c>
      <c r="Q17" s="6">
        <v>0.01</v>
      </c>
    </row>
    <row r="18" spans="1:100" s="3" customFormat="1" ht="15" x14ac:dyDescent="0.25">
      <c r="A18" s="3" t="s">
        <v>22</v>
      </c>
      <c r="B18" s="4">
        <f>B4/B2</f>
        <v>0.21434256498806134</v>
      </c>
      <c r="C18" s="4">
        <f t="shared" ref="C18:D18" si="27">C4/C2</f>
        <v>0.22236885076546764</v>
      </c>
      <c r="D18" s="4">
        <f t="shared" si="27"/>
        <v>0.22704131916831494</v>
      </c>
      <c r="E18" s="4">
        <v>0.24</v>
      </c>
      <c r="F18" s="4">
        <v>0.24</v>
      </c>
      <c r="G18" s="4">
        <v>0.24</v>
      </c>
      <c r="H18" s="4">
        <v>0.24</v>
      </c>
      <c r="I18" s="4">
        <v>0.24</v>
      </c>
      <c r="J18" s="4">
        <v>0.24</v>
      </c>
      <c r="K18" s="4">
        <v>0.24</v>
      </c>
      <c r="L18" s="4">
        <v>0.24</v>
      </c>
      <c r="M18" s="4">
        <v>0.24</v>
      </c>
      <c r="N18" s="4">
        <v>0.24</v>
      </c>
      <c r="P18" s="1" t="s">
        <v>31</v>
      </c>
      <c r="Q18" s="6">
        <v>7.4999999999999997E-2</v>
      </c>
    </row>
    <row r="19" spans="1:100" x14ac:dyDescent="0.2">
      <c r="A19" s="1" t="s">
        <v>23</v>
      </c>
      <c r="B19" s="5">
        <f>B9/B2</f>
        <v>2.7829864155728527E-2</v>
      </c>
      <c r="C19" s="5">
        <f t="shared" ref="C19:N19" si="28">C9/C2</f>
        <v>2.0634634994901327E-2</v>
      </c>
      <c r="D19" s="5">
        <f t="shared" si="28"/>
        <v>2.6161782997899716E-2</v>
      </c>
      <c r="E19" s="5">
        <f t="shared" si="28"/>
        <v>3.9120463829584735E-2</v>
      </c>
      <c r="F19" s="5">
        <f t="shared" si="28"/>
        <v>3.9120463829584728E-2</v>
      </c>
      <c r="G19" s="5">
        <f t="shared" si="28"/>
        <v>3.9120463829584756E-2</v>
      </c>
      <c r="H19" s="5">
        <f t="shared" si="28"/>
        <v>3.9120463829584784E-2</v>
      </c>
      <c r="I19" s="5">
        <f t="shared" si="28"/>
        <v>3.912046382958477E-2</v>
      </c>
      <c r="J19" s="5">
        <f t="shared" si="28"/>
        <v>3.9120463829584756E-2</v>
      </c>
      <c r="K19" s="5">
        <f t="shared" si="28"/>
        <v>3.9120463829584645E-2</v>
      </c>
      <c r="L19" s="5">
        <f t="shared" si="28"/>
        <v>3.9120463829584728E-2</v>
      </c>
      <c r="M19" s="5">
        <f t="shared" si="28"/>
        <v>3.9120463829584666E-2</v>
      </c>
      <c r="N19" s="5">
        <f t="shared" si="28"/>
        <v>3.9120463829584701E-2</v>
      </c>
      <c r="P19" s="1" t="s">
        <v>32</v>
      </c>
      <c r="Q19" s="1">
        <f>NPV(Q18,E24:XFD24)+Sheet1!D5-Sheet1!D6</f>
        <v>48031.589735986418</v>
      </c>
    </row>
    <row r="20" spans="1:100" x14ac:dyDescent="0.2">
      <c r="A20" s="1" t="s">
        <v>24</v>
      </c>
      <c r="B20" s="5">
        <f>B24/B2</f>
        <v>9.5778979886414223E-3</v>
      </c>
      <c r="C20" s="5">
        <f t="shared" ref="C20:N20" si="29">C24/C2</f>
        <v>1.9221669032718158E-2</v>
      </c>
      <c r="D20" s="5">
        <f t="shared" si="29"/>
        <v>1.2078329017216886E-2</v>
      </c>
      <c r="E20" s="5">
        <f t="shared" si="29"/>
        <v>2.3358908668257145E-2</v>
      </c>
      <c r="F20" s="5">
        <f t="shared" si="29"/>
        <v>2.4169944291990944E-2</v>
      </c>
      <c r="G20" s="5">
        <f t="shared" si="29"/>
        <v>2.4990203458112328E-2</v>
      </c>
      <c r="H20" s="5">
        <f t="shared" si="29"/>
        <v>2.5819791061809209E-2</v>
      </c>
      <c r="I20" s="5">
        <f t="shared" si="29"/>
        <v>2.6658813191195167E-2</v>
      </c>
      <c r="J20" s="5">
        <f t="shared" si="29"/>
        <v>2.7507377140876092E-2</v>
      </c>
      <c r="K20" s="5">
        <f t="shared" si="29"/>
        <v>2.836559142567097E-2</v>
      </c>
      <c r="L20" s="5">
        <f t="shared" si="29"/>
        <v>2.9233565794489148E-2</v>
      </c>
      <c r="M20" s="5">
        <f t="shared" si="29"/>
        <v>3.0111411244364363E-2</v>
      </c>
      <c r="N20" s="5">
        <f t="shared" si="29"/>
        <v>3.0999240034650002E-2</v>
      </c>
      <c r="P20" s="1" t="s">
        <v>1</v>
      </c>
      <c r="Q20" s="9">
        <f>Q19/Sheet1!D3</f>
        <v>72.67603228322956</v>
      </c>
    </row>
    <row r="21" spans="1:100" x14ac:dyDescent="0.2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P21" s="1" t="s">
        <v>33</v>
      </c>
      <c r="Q21" s="5">
        <f>Q20/Sheet1!D2-1</f>
        <v>8.4716899749694985E-2</v>
      </c>
    </row>
    <row r="22" spans="1:100" x14ac:dyDescent="0.2">
      <c r="A22" s="1" t="s">
        <v>25</v>
      </c>
      <c r="B22" s="1">
        <v>4498</v>
      </c>
      <c r="C22" s="1">
        <v>6788</v>
      </c>
      <c r="D22" s="1">
        <v>5794</v>
      </c>
    </row>
    <row r="23" spans="1:100" x14ac:dyDescent="0.2">
      <c r="A23" s="1" t="s">
        <v>26</v>
      </c>
      <c r="B23" s="1">
        <v>3078</v>
      </c>
      <c r="C23" s="1">
        <v>3904</v>
      </c>
      <c r="D23" s="1">
        <v>4017</v>
      </c>
    </row>
    <row r="24" spans="1:100" s="3" customFormat="1" ht="15" x14ac:dyDescent="0.25">
      <c r="A24" s="3" t="s">
        <v>27</v>
      </c>
      <c r="B24" s="3">
        <f>B22-B23</f>
        <v>1420</v>
      </c>
      <c r="C24" s="3">
        <f t="shared" ref="C24:D24" si="30">C22-C23</f>
        <v>2884</v>
      </c>
      <c r="D24" s="3">
        <f t="shared" si="30"/>
        <v>1777</v>
      </c>
      <c r="E24" s="3">
        <f>E13*E25</f>
        <v>3505.3653743999957</v>
      </c>
      <c r="F24" s="3">
        <f t="shared" ref="F24:N24" si="31">F13*F25</f>
        <v>3699.615284519035</v>
      </c>
      <c r="G24" s="3">
        <f t="shared" si="31"/>
        <v>3901.6730990835995</v>
      </c>
      <c r="H24" s="3">
        <f t="shared" si="31"/>
        <v>4111.8189400198798</v>
      </c>
      <c r="I24" s="3">
        <f t="shared" si="31"/>
        <v>4330.3424489498475</v>
      </c>
      <c r="J24" s="3">
        <f t="shared" si="31"/>
        <v>4557.5431013705065</v>
      </c>
      <c r="K24" s="3">
        <f t="shared" si="31"/>
        <v>4793.7305310283245</v>
      </c>
      <c r="L24" s="3">
        <f t="shared" si="31"/>
        <v>5039.224864816445</v>
      </c>
      <c r="M24" s="3">
        <f t="shared" si="31"/>
        <v>5294.357068532403</v>
      </c>
      <c r="N24" s="3">
        <f t="shared" si="31"/>
        <v>5559.4693038455534</v>
      </c>
      <c r="O24" s="3">
        <f>N24*(1+$Q$17)</f>
        <v>5615.0639968840087</v>
      </c>
      <c r="P24" s="3">
        <f t="shared" ref="P24:CA24" si="32">O24*(1+$Q$17)</f>
        <v>5671.2146368528493</v>
      </c>
      <c r="Q24" s="3">
        <f t="shared" si="32"/>
        <v>5727.9267832213782</v>
      </c>
      <c r="R24" s="3">
        <f t="shared" si="32"/>
        <v>5785.2060510535921</v>
      </c>
      <c r="S24" s="3">
        <f t="shared" si="32"/>
        <v>5843.058111564128</v>
      </c>
      <c r="T24" s="3">
        <f t="shared" si="32"/>
        <v>5901.488692679769</v>
      </c>
      <c r="U24" s="3">
        <f t="shared" si="32"/>
        <v>5960.5035796065667</v>
      </c>
      <c r="V24" s="3">
        <f t="shared" si="32"/>
        <v>6020.1086154026325</v>
      </c>
      <c r="W24" s="3">
        <f t="shared" si="32"/>
        <v>6080.3097015566591</v>
      </c>
      <c r="X24" s="3">
        <f t="shared" si="32"/>
        <v>6141.112798572226</v>
      </c>
      <c r="Y24" s="3">
        <f t="shared" si="32"/>
        <v>6202.5239265579485</v>
      </c>
      <c r="Z24" s="3">
        <f t="shared" si="32"/>
        <v>6264.5491658235278</v>
      </c>
      <c r="AA24" s="3">
        <f t="shared" si="32"/>
        <v>6327.194657481763</v>
      </c>
      <c r="AB24" s="3">
        <f t="shared" si="32"/>
        <v>6390.4666040565808</v>
      </c>
      <c r="AC24" s="3">
        <f t="shared" si="32"/>
        <v>6454.3712700971464</v>
      </c>
      <c r="AD24" s="3">
        <f t="shared" si="32"/>
        <v>6518.9149827981182</v>
      </c>
      <c r="AE24" s="3">
        <f t="shared" si="32"/>
        <v>6584.1041326260993</v>
      </c>
      <c r="AF24" s="3">
        <f t="shared" si="32"/>
        <v>6649.9451739523602</v>
      </c>
      <c r="AG24" s="3">
        <f t="shared" si="32"/>
        <v>6716.4446256918836</v>
      </c>
      <c r="AH24" s="3">
        <f t="shared" si="32"/>
        <v>6783.6090719488029</v>
      </c>
      <c r="AI24" s="3">
        <f t="shared" si="32"/>
        <v>6851.4451626682912</v>
      </c>
      <c r="AJ24" s="3">
        <f t="shared" si="32"/>
        <v>6919.959614294974</v>
      </c>
      <c r="AK24" s="3">
        <f t="shared" si="32"/>
        <v>6989.1592104379242</v>
      </c>
      <c r="AL24" s="3">
        <f t="shared" si="32"/>
        <v>7059.0508025423032</v>
      </c>
      <c r="AM24" s="3">
        <f t="shared" si="32"/>
        <v>7129.6413105677266</v>
      </c>
      <c r="AN24" s="3">
        <f t="shared" si="32"/>
        <v>7200.9377236734035</v>
      </c>
      <c r="AO24" s="3">
        <f t="shared" si="32"/>
        <v>7272.947100910138</v>
      </c>
      <c r="AP24" s="3">
        <f t="shared" si="32"/>
        <v>7345.6765719192399</v>
      </c>
      <c r="AQ24" s="3">
        <f t="shared" si="32"/>
        <v>7419.1333376384327</v>
      </c>
      <c r="AR24" s="3">
        <f t="shared" si="32"/>
        <v>7493.3246710148169</v>
      </c>
      <c r="AS24" s="3">
        <f t="shared" si="32"/>
        <v>7568.2579177249654</v>
      </c>
      <c r="AT24" s="3">
        <f t="shared" si="32"/>
        <v>7643.9404969022153</v>
      </c>
      <c r="AU24" s="3">
        <f t="shared" si="32"/>
        <v>7720.3799018712371</v>
      </c>
      <c r="AV24" s="3">
        <f t="shared" si="32"/>
        <v>7797.5837008899498</v>
      </c>
      <c r="AW24" s="3">
        <f t="shared" si="32"/>
        <v>7875.5595378988492</v>
      </c>
      <c r="AX24" s="3">
        <f t="shared" si="32"/>
        <v>7954.315133277838</v>
      </c>
      <c r="AY24" s="3">
        <f t="shared" si="32"/>
        <v>8033.8582846106165</v>
      </c>
      <c r="AZ24" s="3">
        <f t="shared" si="32"/>
        <v>8114.1968674567224</v>
      </c>
      <c r="BA24" s="3">
        <f t="shared" si="32"/>
        <v>8195.33883613129</v>
      </c>
      <c r="BB24" s="3">
        <f t="shared" si="32"/>
        <v>8277.2922244926031</v>
      </c>
      <c r="BC24" s="3">
        <f t="shared" si="32"/>
        <v>8360.0651467375283</v>
      </c>
      <c r="BD24" s="3">
        <f t="shared" si="32"/>
        <v>8443.6657982049037</v>
      </c>
      <c r="BE24" s="3">
        <f t="shared" si="32"/>
        <v>8528.1024561869526</v>
      </c>
      <c r="BF24" s="3">
        <f t="shared" si="32"/>
        <v>8613.383480748822</v>
      </c>
      <c r="BG24" s="3">
        <f t="shared" si="32"/>
        <v>8699.5173155563098</v>
      </c>
      <c r="BH24" s="3">
        <f t="shared" si="32"/>
        <v>8786.5124887118727</v>
      </c>
      <c r="BI24" s="3">
        <f t="shared" si="32"/>
        <v>8874.377613598992</v>
      </c>
      <c r="BJ24" s="3">
        <f t="shared" si="32"/>
        <v>8963.1213897349826</v>
      </c>
      <c r="BK24" s="3">
        <f t="shared" si="32"/>
        <v>9052.7526036323325</v>
      </c>
      <c r="BL24" s="3">
        <f t="shared" si="32"/>
        <v>9143.2801296686557</v>
      </c>
      <c r="BM24" s="3">
        <f t="shared" si="32"/>
        <v>9234.7129309653428</v>
      </c>
      <c r="BN24" s="3">
        <f t="shared" si="32"/>
        <v>9327.0600602749964</v>
      </c>
      <c r="BO24" s="3">
        <f t="shared" si="32"/>
        <v>9420.3306608777457</v>
      </c>
      <c r="BP24" s="3">
        <f t="shared" si="32"/>
        <v>9514.5339674865227</v>
      </c>
      <c r="BQ24" s="3">
        <f t="shared" si="32"/>
        <v>9609.6793071613884</v>
      </c>
      <c r="BR24" s="3">
        <f t="shared" si="32"/>
        <v>9705.7761002330026</v>
      </c>
      <c r="BS24" s="3">
        <f t="shared" si="32"/>
        <v>9802.8338612353327</v>
      </c>
      <c r="BT24" s="3">
        <f t="shared" si="32"/>
        <v>9900.8621998476865</v>
      </c>
      <c r="BU24" s="3">
        <f t="shared" si="32"/>
        <v>9999.8708218461634</v>
      </c>
      <c r="BV24" s="3">
        <f t="shared" si="32"/>
        <v>10099.869530064625</v>
      </c>
      <c r="BW24" s="3">
        <f t="shared" si="32"/>
        <v>10200.868225365271</v>
      </c>
      <c r="BX24" s="3">
        <f t="shared" si="32"/>
        <v>10302.876907618924</v>
      </c>
      <c r="BY24" s="3">
        <f t="shared" si="32"/>
        <v>10405.905676695113</v>
      </c>
      <c r="BZ24" s="3">
        <f t="shared" si="32"/>
        <v>10509.964733462064</v>
      </c>
      <c r="CA24" s="3">
        <f t="shared" si="32"/>
        <v>10615.064380796684</v>
      </c>
      <c r="CB24" s="3">
        <f t="shared" ref="CB24:CV24" si="33">CA24*(1+$Q$17)</f>
        <v>10721.215024604651</v>
      </c>
      <c r="CC24" s="3">
        <f t="shared" si="33"/>
        <v>10828.427174850698</v>
      </c>
      <c r="CD24" s="3">
        <f t="shared" si="33"/>
        <v>10936.711446599205</v>
      </c>
      <c r="CE24" s="3">
        <f t="shared" si="33"/>
        <v>11046.078561065198</v>
      </c>
      <c r="CF24" s="3">
        <f t="shared" si="33"/>
        <v>11156.539346675851</v>
      </c>
      <c r="CG24" s="3">
        <f t="shared" si="33"/>
        <v>11268.104740142609</v>
      </c>
      <c r="CH24" s="3">
        <f t="shared" si="33"/>
        <v>11380.785787544035</v>
      </c>
      <c r="CI24" s="3">
        <f t="shared" si="33"/>
        <v>11494.593645419476</v>
      </c>
      <c r="CJ24" s="3">
        <f t="shared" si="33"/>
        <v>11609.539581873671</v>
      </c>
      <c r="CK24" s="3">
        <f t="shared" si="33"/>
        <v>11725.634977692407</v>
      </c>
      <c r="CL24" s="3">
        <f t="shared" si="33"/>
        <v>11842.891327469331</v>
      </c>
      <c r="CM24" s="3">
        <f t="shared" si="33"/>
        <v>11961.320240744024</v>
      </c>
      <c r="CN24" s="3">
        <f t="shared" si="33"/>
        <v>12080.933443151464</v>
      </c>
      <c r="CO24" s="3">
        <f t="shared" si="33"/>
        <v>12201.742777582978</v>
      </c>
      <c r="CP24" s="3">
        <f t="shared" si="33"/>
        <v>12323.760205358809</v>
      </c>
      <c r="CQ24" s="3">
        <f t="shared" si="33"/>
        <v>12446.997807412397</v>
      </c>
      <c r="CR24" s="3">
        <f t="shared" si="33"/>
        <v>12571.467785486522</v>
      </c>
      <c r="CS24" s="3">
        <f t="shared" si="33"/>
        <v>12697.182463341387</v>
      </c>
      <c r="CT24" s="3">
        <f t="shared" si="33"/>
        <v>12824.154287974801</v>
      </c>
      <c r="CU24" s="3">
        <f t="shared" si="33"/>
        <v>12952.39583085455</v>
      </c>
      <c r="CV24" s="3">
        <f t="shared" si="33"/>
        <v>13081.919789163096</v>
      </c>
    </row>
    <row r="25" spans="1:100" x14ac:dyDescent="0.2">
      <c r="B25" s="5">
        <f>B24/B13</f>
        <v>0.48332198774676649</v>
      </c>
      <c r="C25" s="5">
        <f t="shared" ref="C25:D25" si="34">C24/C13</f>
        <v>1.4507042253521127</v>
      </c>
      <c r="D25" s="5">
        <f t="shared" si="34"/>
        <v>0.65115426896299011</v>
      </c>
      <c r="E25" s="5">
        <v>0.9</v>
      </c>
      <c r="F25" s="5">
        <v>0.9</v>
      </c>
      <c r="G25" s="5">
        <v>0.9</v>
      </c>
      <c r="H25" s="5">
        <v>0.9</v>
      </c>
      <c r="I25" s="5">
        <v>0.9</v>
      </c>
      <c r="J25" s="5">
        <v>0.9</v>
      </c>
      <c r="K25" s="5">
        <v>0.9</v>
      </c>
      <c r="L25" s="5">
        <v>0.9</v>
      </c>
      <c r="M25" s="5">
        <v>0.9</v>
      </c>
      <c r="N25" s="5">
        <v>0.9</v>
      </c>
    </row>
    <row r="26" spans="1:100" x14ac:dyDescent="0.2">
      <c r="A26" s="1" t="s">
        <v>28</v>
      </c>
      <c r="D26" s="1">
        <f>D28-D30</f>
        <v>-23511</v>
      </c>
      <c r="E26" s="1">
        <f>D26+E13</f>
        <v>-19616.149584000006</v>
      </c>
      <c r="F26" s="1">
        <f t="shared" ref="F26:N26" si="35">E26+F13</f>
        <v>-15505.465934534412</v>
      </c>
      <c r="G26" s="1">
        <f t="shared" si="35"/>
        <v>-11170.273602219302</v>
      </c>
      <c r="H26" s="1">
        <f t="shared" si="35"/>
        <v>-6601.5858910861025</v>
      </c>
      <c r="I26" s="1">
        <f t="shared" si="35"/>
        <v>-1790.0942811418281</v>
      </c>
      <c r="J26" s="1">
        <f t="shared" si="35"/>
        <v>3273.842498158735</v>
      </c>
      <c r="K26" s="1">
        <f t="shared" si="35"/>
        <v>8600.2097548568745</v>
      </c>
      <c r="L26" s="1">
        <f t="shared" si="35"/>
        <v>14199.348493541813</v>
      </c>
      <c r="M26" s="1">
        <f t="shared" si="35"/>
        <v>20081.967458577816</v>
      </c>
      <c r="N26" s="1">
        <f t="shared" si="35"/>
        <v>26259.155573961762</v>
      </c>
    </row>
    <row r="28" spans="1:100" x14ac:dyDescent="0.2">
      <c r="A28" s="1" t="s">
        <v>4</v>
      </c>
      <c r="D28" s="1">
        <f>3959+1312</f>
        <v>5271</v>
      </c>
    </row>
    <row r="30" spans="1:100" x14ac:dyDescent="0.2">
      <c r="A30" s="1" t="s">
        <v>5</v>
      </c>
      <c r="D30" s="1">
        <f>17633+6578+1417+387+387+2380</f>
        <v>28782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2025-04-21T19:18:51Z</dcterms:created>
  <dcterms:modified xsi:type="dcterms:W3CDTF">2025-05-29T22:29:26Z</dcterms:modified>
</cp:coreProperties>
</file>