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D496FC4-706D-4E2B-B778-0AD77A383FEA}" xr6:coauthVersionLast="47" xr6:coauthVersionMax="47" xr10:uidLastSave="{00000000-0000-0000-0000-000000000000}"/>
  <bookViews>
    <workbookView xWindow="6045" yWindow="780" windowWidth="17745" windowHeight="14595" xr2:uid="{943B8138-5768-45C1-B825-F071BE92B8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P23" i="2"/>
  <c r="P19" i="2"/>
  <c r="P16" i="2"/>
  <c r="P13" i="2"/>
  <c r="P2" i="2"/>
  <c r="P3" i="2"/>
  <c r="P4" i="2"/>
  <c r="P5" i="2"/>
  <c r="P6" i="2"/>
  <c r="P7" i="2"/>
  <c r="L23" i="2"/>
  <c r="M23" i="2" s="1"/>
  <c r="N23" i="2" s="1"/>
  <c r="O23" i="2" s="1"/>
  <c r="K23" i="2"/>
  <c r="J25" i="2"/>
  <c r="J24" i="2"/>
  <c r="J17" i="2"/>
  <c r="J26" i="2"/>
  <c r="K9" i="2" s="1"/>
  <c r="J30" i="2"/>
  <c r="J28" i="2"/>
  <c r="K20" i="2"/>
  <c r="L20" i="2"/>
  <c r="M20" i="2"/>
  <c r="N20" i="2"/>
  <c r="O20" i="2"/>
  <c r="L6" i="2"/>
  <c r="M6" i="2" s="1"/>
  <c r="K6" i="2"/>
  <c r="L5" i="2"/>
  <c r="M5" i="2"/>
  <c r="N5" i="2" s="1"/>
  <c r="L16" i="2"/>
  <c r="M16" i="2"/>
  <c r="N16" i="2"/>
  <c r="O16" i="2"/>
  <c r="K16" i="2"/>
  <c r="K5" i="2" s="1"/>
  <c r="K7" i="2" s="1"/>
  <c r="L2" i="2"/>
  <c r="M2" i="2" s="1"/>
  <c r="K2" i="2"/>
  <c r="L3" i="2"/>
  <c r="L4" i="2" s="1"/>
  <c r="L8" i="2" s="1"/>
  <c r="K3" i="2"/>
  <c r="K13" i="2"/>
  <c r="L13" i="2"/>
  <c r="M13" i="2"/>
  <c r="N13" i="2"/>
  <c r="O13" i="2"/>
  <c r="L7" i="2"/>
  <c r="K4" i="2"/>
  <c r="J14" i="2"/>
  <c r="J13" i="2"/>
  <c r="M19" i="2"/>
  <c r="N19" i="2"/>
  <c r="O19" i="2"/>
  <c r="L19" i="2"/>
  <c r="J20" i="2"/>
  <c r="J19" i="2"/>
  <c r="J12" i="2"/>
  <c r="J10" i="2"/>
  <c r="J8" i="2"/>
  <c r="J7" i="2"/>
  <c r="J4" i="2"/>
  <c r="D4" i="1"/>
  <c r="D5" i="1"/>
  <c r="D6" i="1"/>
  <c r="I1" i="2"/>
  <c r="J1" i="2" s="1"/>
  <c r="K1" i="2" s="1"/>
  <c r="L1" i="2" s="1"/>
  <c r="M1" i="2" s="1"/>
  <c r="N1" i="2" s="1"/>
  <c r="O1" i="2" s="1"/>
  <c r="P8" i="2" l="1"/>
  <c r="M7" i="2"/>
  <c r="N6" i="2"/>
  <c r="O6" i="2" s="1"/>
  <c r="O5" i="2"/>
  <c r="O7" i="2" s="1"/>
  <c r="N7" i="2"/>
  <c r="N2" i="2"/>
  <c r="M3" i="2"/>
  <c r="M4" i="2"/>
  <c r="M8" i="2" s="1"/>
  <c r="K8" i="2"/>
  <c r="K10" i="2" s="1"/>
  <c r="D7" i="1"/>
  <c r="P20" i="2" l="1"/>
  <c r="K11" i="2"/>
  <c r="K12" i="2" s="1"/>
  <c r="K22" i="2" s="1"/>
  <c r="K24" i="2" s="1"/>
  <c r="N3" i="2"/>
  <c r="N4" i="2"/>
  <c r="N8" i="2" s="1"/>
  <c r="O2" i="2"/>
  <c r="K25" i="2" l="1"/>
  <c r="K14" i="2"/>
  <c r="K26" i="2"/>
  <c r="O3" i="2"/>
  <c r="O4" i="2"/>
  <c r="O8" i="2" s="1"/>
  <c r="L9" i="2" l="1"/>
  <c r="L10" i="2" s="1"/>
  <c r="L11" i="2" s="1"/>
  <c r="L12" i="2" s="1"/>
  <c r="L14" i="2" l="1"/>
  <c r="L22" i="2"/>
  <c r="L24" i="2" s="1"/>
  <c r="L26" i="2"/>
  <c r="M9" i="2" s="1"/>
  <c r="M10" i="2" s="1"/>
  <c r="M11" i="2" s="1"/>
  <c r="M12" i="2" s="1"/>
  <c r="M22" i="2" s="1"/>
  <c r="M24" i="2" s="1"/>
  <c r="M25" i="2" s="1"/>
  <c r="L25" i="2" l="1"/>
  <c r="M14" i="2"/>
  <c r="M26" i="2"/>
  <c r="N9" i="2" l="1"/>
  <c r="N10" i="2" s="1"/>
  <c r="N11" i="2" l="1"/>
  <c r="N12" i="2" s="1"/>
  <c r="N22" i="2" s="1"/>
  <c r="N24" i="2" s="1"/>
  <c r="N25" i="2" l="1"/>
  <c r="N14" i="2"/>
  <c r="N26" i="2"/>
  <c r="O9" i="2" l="1"/>
  <c r="O10" i="2" s="1"/>
  <c r="O11" i="2" l="1"/>
  <c r="O12" i="2" s="1"/>
  <c r="O22" i="2" s="1"/>
  <c r="O24" i="2" s="1"/>
  <c r="O25" i="2" l="1"/>
  <c r="O14" i="2"/>
  <c r="O26" i="2"/>
  <c r="P9" i="2" l="1"/>
  <c r="P10" i="2" s="1"/>
  <c r="P11" i="2" l="1"/>
  <c r="P12" i="2"/>
  <c r="P14" i="2" l="1"/>
  <c r="P22" i="2"/>
  <c r="P24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P26" i="2"/>
  <c r="P25" i="2" l="1"/>
  <c r="Q24" i="2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S18" i="2" l="1"/>
  <c r="S19" i="2" s="1"/>
  <c r="S20" i="2" s="1"/>
</calcChain>
</file>

<file path=xl/sharedStrings.xml><?xml version="1.0" encoding="utf-8"?>
<sst xmlns="http://schemas.openxmlformats.org/spreadsheetml/2006/main" count="44" uniqueCount="37">
  <si>
    <t>TSM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</si>
  <si>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</si>
  <si>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</si>
  <si>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</si>
  <si>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</si>
  <si>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</si>
  <si>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</si>
  <si>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</si>
  <si>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</si>
  <si>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</si>
  <si>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</si>
  <si>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</si>
  <si>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</si>
  <si>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Gross Margin</t>
  </si>
  <si>
    <t>Operating Margin</t>
  </si>
  <si>
    <t>COGS</t>
  </si>
  <si>
    <t>Gross Profit</t>
  </si>
  <si>
    <t>R&amp;D</t>
  </si>
  <si>
    <t>SG&amp;A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</si>
  <si>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</si>
  <si>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</si>
  <si>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</si>
  <si>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</si>
  <si>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</si>
  <si>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</si>
  <si>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</si>
  <si>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Revenue Growth</t>
  </si>
  <si>
    <t>Tax Rate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</si>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</sst>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8925-97B2-44F0-9FD4-E62F625FA2BB}">
  <dimension ref="A1:E8"/>
  <sheetViews>
    <sheetView tabSelected="1" zoomScale="265" zoomScaleNormal="265" workbookViewId="0">
      <selection activeCell="E5" sqref="E5"/>
    </sheetView>
  </sheetViews>
  <sheetFormatPr defaultRowHeight="14.25" x14ac:dyDescent="0.2"/>
  <cols>
    <col min="1" max="3" width="9.140625" style="9"/>
    <col min="4" max="4" width="10.42578125" style="9" customWidth="1"/>
    <col min="5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4">
        <v>197</v>
      </c>
    </row>
    <row r="3" spans="1:5" x14ac:dyDescent="0.2">
      <c r="C3" s="9" t="s">
        <v>2</v>
      </c>
      <c r="D3" s="1">
        <v>5186</v>
      </c>
      <c r="E3" s="9" t="s">
        <v>10</v>
      </c>
    </row>
    <row r="4" spans="1:5" x14ac:dyDescent="0.2">
      <c r="C4" s="9" t="s">
        <v>3</v>
      </c>
      <c r="D4" s="1">
        <f>D3*D2</f>
        <v>1021642</v>
      </c>
    </row>
    <row r="5" spans="1:5" x14ac:dyDescent="0.2">
      <c r="C5" s="9" t="s">
        <v>4</v>
      </c>
      <c r="D5" s="1">
        <f>64930+8984</f>
        <v>73914</v>
      </c>
      <c r="E5" s="9" t="s">
        <v>10</v>
      </c>
    </row>
    <row r="6" spans="1:5" x14ac:dyDescent="0.2">
      <c r="C6" s="9" t="s">
        <v>5</v>
      </c>
      <c r="D6" s="1">
        <f>28278+5409</f>
        <v>33687</v>
      </c>
      <c r="E6" s="9" t="s">
        <v>10</v>
      </c>
    </row>
    <row r="7" spans="1:5" x14ac:dyDescent="0.2">
      <c r="C7" s="9" t="s">
        <v>6</v>
      </c>
      <c r="D7" s="1">
        <f>D4+D6-D5</f>
        <v>981415</v>
      </c>
    </row>
    <row r="8" spans="1:5" ht="15" x14ac:dyDescent="0.25">
      <c r="D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0645-393C-411A-983D-7883F4B1F548}">
  <dimension ref="A1:D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25" x14ac:dyDescent="0.2"/>
  <cols>
    <col min="1" max="1" width="16.28515625" style="1" customWidth="1"/>
    <col min="2" max="5" width="9.140625" style="1"/>
    <col min="6" max="6" width="9.28515625" style="1" bestFit="1" customWidth="1"/>
    <col min="7" max="7" width="9.140625" style="1"/>
    <col min="8" max="18" width="9.28515625" style="1" bestFit="1" customWidth="1"/>
    <col min="19" max="19" width="10.140625" style="1" bestFit="1" customWidth="1"/>
    <col min="20" max="122" width="9.28515625" style="1" bestFit="1" customWidth="1"/>
    <col min="123" max="16384" width="9.140625" style="1"/>
  </cols>
  <sheetData>
    <row r="1" spans="1:122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H1" s="2">
        <v>2022</v>
      </c>
      <c r="I1" s="2">
        <f>H1+1</f>
        <v>2023</v>
      </c>
      <c r="J1" s="2">
        <f t="shared" ref="J1:O1" si="0">I1+1</f>
        <v>2024</v>
      </c>
      <c r="K1" s="2">
        <f t="shared" si="0"/>
        <v>2025</v>
      </c>
      <c r="L1" s="2">
        <f t="shared" si="0"/>
        <v>2026</v>
      </c>
      <c r="M1" s="2">
        <f t="shared" si="0"/>
        <v>2027</v>
      </c>
      <c r="N1" s="2">
        <f t="shared" si="0"/>
        <v>2028</v>
      </c>
      <c r="O1" s="2">
        <f t="shared" si="0"/>
        <v>2029</v>
      </c>
      <c r="P1" s="2">
        <v>2030</v>
      </c>
    </row>
    <row r="2" spans="1:122" s="3" customFormat="1" ht="15" x14ac:dyDescent="0.25">
      <c r="A2" s="3" t="s">
        <v>12</v>
      </c>
      <c r="F2" s="3">
        <v>26000</v>
      </c>
      <c r="J2" s="3">
        <v>90083</v>
      </c>
      <c r="K2" s="3">
        <f>J2*1.09</f>
        <v>98190.47</v>
      </c>
      <c r="L2" s="3">
        <f t="shared" ref="L2:P2" si="1">K2*1.09</f>
        <v>107027.61230000001</v>
      </c>
      <c r="M2" s="3">
        <f t="shared" si="1"/>
        <v>116660.09740700002</v>
      </c>
      <c r="N2" s="3">
        <f t="shared" si="1"/>
        <v>127159.50617363004</v>
      </c>
      <c r="O2" s="3">
        <f t="shared" si="1"/>
        <v>138603.86172925675</v>
      </c>
      <c r="P2" s="3">
        <f t="shared" si="1"/>
        <v>151078.20928488986</v>
      </c>
    </row>
    <row r="3" spans="1:122" x14ac:dyDescent="0.2">
      <c r="A3" s="1" t="s">
        <v>15</v>
      </c>
      <c r="J3" s="1">
        <v>39526</v>
      </c>
      <c r="K3" s="1">
        <f>K2*(1-K19)</f>
        <v>41239.997400000007</v>
      </c>
      <c r="L3" s="1">
        <f t="shared" ref="L3:O3" si="2">L2*(1-L19)</f>
        <v>43710.076863319999</v>
      </c>
      <c r="M3" s="1">
        <f t="shared" si="2"/>
        <v>46263.661508499179</v>
      </c>
      <c r="N3" s="1">
        <f t="shared" si="2"/>
        <v>48892.748741676791</v>
      </c>
      <c r="O3" s="1">
        <f t="shared" si="2"/>
        <v>51586.880816411125</v>
      </c>
      <c r="P3" s="1">
        <f t="shared" ref="P3" si="3">P2*(1-P19)</f>
        <v>54332.729905988104</v>
      </c>
    </row>
    <row r="4" spans="1:122" x14ac:dyDescent="0.2">
      <c r="A4" s="1" t="s">
        <v>16</v>
      </c>
      <c r="J4" s="1">
        <f>J2-J3</f>
        <v>50557</v>
      </c>
      <c r="K4" s="1">
        <f t="shared" ref="K4:O4" si="4">K2-K3</f>
        <v>56950.472599999994</v>
      </c>
      <c r="L4" s="1">
        <f t="shared" si="4"/>
        <v>63317.535436680009</v>
      </c>
      <c r="M4" s="1">
        <f t="shared" si="4"/>
        <v>70396.435898500844</v>
      </c>
      <c r="N4" s="1">
        <f t="shared" si="4"/>
        <v>78266.757431953243</v>
      </c>
      <c r="O4" s="1">
        <f t="shared" si="4"/>
        <v>87016.980912845625</v>
      </c>
      <c r="P4" s="1">
        <f t="shared" ref="P4" si="5">P2-P3</f>
        <v>96745.479378901757</v>
      </c>
    </row>
    <row r="5" spans="1:122" x14ac:dyDescent="0.2">
      <c r="A5" s="1" t="s">
        <v>17</v>
      </c>
      <c r="J5" s="1">
        <v>6355</v>
      </c>
      <c r="K5" s="1">
        <f>J5*(1+K16)</f>
        <v>6926.9500000000007</v>
      </c>
      <c r="L5" s="1">
        <f t="shared" ref="L5:P5" si="6">K5*(1+L16)</f>
        <v>7550.375500000001</v>
      </c>
      <c r="M5" s="1">
        <f t="shared" si="6"/>
        <v>8229.9092950000013</v>
      </c>
      <c r="N5" s="1">
        <f t="shared" si="6"/>
        <v>8970.6011315500018</v>
      </c>
      <c r="O5" s="1">
        <f t="shared" si="6"/>
        <v>9777.9552333895026</v>
      </c>
      <c r="P5" s="1">
        <f t="shared" si="6"/>
        <v>10657.971204394558</v>
      </c>
    </row>
    <row r="6" spans="1:122" x14ac:dyDescent="0.2">
      <c r="A6" s="1" t="s">
        <v>18</v>
      </c>
      <c r="J6" s="1">
        <v>3016</v>
      </c>
      <c r="K6" s="1">
        <f>J6*(1+K16)</f>
        <v>3287.44</v>
      </c>
      <c r="L6" s="1">
        <f t="shared" ref="L6:P6" si="7">K6*(1+L16)</f>
        <v>3583.3096000000005</v>
      </c>
      <c r="M6" s="1">
        <f t="shared" si="7"/>
        <v>3905.8074640000009</v>
      </c>
      <c r="N6" s="1">
        <f t="shared" si="7"/>
        <v>4257.3301357600012</v>
      </c>
      <c r="O6" s="1">
        <f t="shared" si="7"/>
        <v>4640.4898479784015</v>
      </c>
      <c r="P6" s="1">
        <f t="shared" si="7"/>
        <v>5058.1339342964584</v>
      </c>
    </row>
    <row r="7" spans="1:122" x14ac:dyDescent="0.2">
      <c r="A7" s="1" t="s">
        <v>19</v>
      </c>
      <c r="J7" s="1">
        <f>SUM(J5:J6)</f>
        <v>9371</v>
      </c>
      <c r="K7" s="1">
        <f t="shared" ref="K7:O7" si="8">SUM(K5:K6)</f>
        <v>10214.390000000001</v>
      </c>
      <c r="L7" s="1">
        <f t="shared" si="8"/>
        <v>11133.685100000002</v>
      </c>
      <c r="M7" s="1">
        <f t="shared" si="8"/>
        <v>12135.716759000003</v>
      </c>
      <c r="N7" s="1">
        <f t="shared" si="8"/>
        <v>13227.931267310003</v>
      </c>
      <c r="O7" s="1">
        <f t="shared" si="8"/>
        <v>14418.445081367903</v>
      </c>
      <c r="P7" s="1">
        <f t="shared" ref="P7" si="9">SUM(P5:P6)</f>
        <v>15716.105138691017</v>
      </c>
    </row>
    <row r="8" spans="1:122" x14ac:dyDescent="0.2">
      <c r="A8" s="1" t="s">
        <v>20</v>
      </c>
      <c r="J8" s="1">
        <f>J4-J7</f>
        <v>41186</v>
      </c>
      <c r="K8" s="1">
        <f t="shared" ref="K8:O8" si="10">K4-K7</f>
        <v>46736.082599999994</v>
      </c>
      <c r="L8" s="1">
        <f t="shared" si="10"/>
        <v>52183.850336680007</v>
      </c>
      <c r="M8" s="1">
        <f t="shared" si="10"/>
        <v>58260.719139500841</v>
      </c>
      <c r="N8" s="1">
        <f t="shared" si="10"/>
        <v>65038.826164643237</v>
      </c>
      <c r="O8" s="1">
        <f t="shared" si="10"/>
        <v>72598.535831477726</v>
      </c>
      <c r="P8" s="1">
        <f t="shared" ref="P8" si="11">P4-P7</f>
        <v>81029.374240210745</v>
      </c>
    </row>
    <row r="9" spans="1:122" x14ac:dyDescent="0.2">
      <c r="A9" s="1" t="s">
        <v>21</v>
      </c>
      <c r="J9" s="1">
        <v>2388</v>
      </c>
      <c r="K9" s="1">
        <f t="shared" ref="K9:P9" si="12">J26*$S$15</f>
        <v>1609.08</v>
      </c>
      <c r="L9" s="1">
        <f t="shared" si="12"/>
        <v>3175.4632682400002</v>
      </c>
      <c r="M9" s="1">
        <f t="shared" si="12"/>
        <v>4969.1050290394078</v>
      </c>
      <c r="N9" s="1">
        <f t="shared" si="12"/>
        <v>7017.7513321001115</v>
      </c>
      <c r="O9" s="1">
        <f t="shared" si="12"/>
        <v>9352.3844429945966</v>
      </c>
      <c r="P9" s="1">
        <f t="shared" si="12"/>
        <v>12007.594259887501</v>
      </c>
    </row>
    <row r="10" spans="1:122" x14ac:dyDescent="0.2">
      <c r="A10" s="1" t="s">
        <v>22</v>
      </c>
      <c r="J10" s="1">
        <f>J8+J9</f>
        <v>43574</v>
      </c>
      <c r="K10" s="1">
        <f t="shared" ref="K10:O10" si="13">K8+K9</f>
        <v>48345.162599999996</v>
      </c>
      <c r="L10" s="1">
        <f t="shared" si="13"/>
        <v>55359.313604920004</v>
      </c>
      <c r="M10" s="1">
        <f t="shared" si="13"/>
        <v>63229.824168540246</v>
      </c>
      <c r="N10" s="1">
        <f t="shared" si="13"/>
        <v>72056.577496743354</v>
      </c>
      <c r="O10" s="1">
        <f t="shared" si="13"/>
        <v>81950.92027447233</v>
      </c>
      <c r="P10" s="1">
        <f t="shared" ref="P10" si="14">P8+P9</f>
        <v>93036.968500098243</v>
      </c>
    </row>
    <row r="11" spans="1:122" x14ac:dyDescent="0.2">
      <c r="A11" s="1" t="s">
        <v>23</v>
      </c>
      <c r="J11" s="1">
        <v>7265</v>
      </c>
      <c r="K11" s="1">
        <f>K10*K17</f>
        <v>9185.5808939999988</v>
      </c>
      <c r="L11" s="1">
        <f t="shared" ref="L11:O11" si="15">L10*L17</f>
        <v>10518.2695849348</v>
      </c>
      <c r="M11" s="1">
        <f t="shared" si="15"/>
        <v>12013.666592022648</v>
      </c>
      <c r="N11" s="1">
        <f t="shared" si="15"/>
        <v>13690.749724381238</v>
      </c>
      <c r="O11" s="1">
        <f t="shared" si="15"/>
        <v>15570.674852149743</v>
      </c>
      <c r="P11" s="1">
        <f t="shared" ref="P11" si="16">P10*P17</f>
        <v>17677.024015018666</v>
      </c>
    </row>
    <row r="12" spans="1:122" s="3" customFormat="1" ht="15" x14ac:dyDescent="0.25">
      <c r="A12" s="3" t="s">
        <v>24</v>
      </c>
      <c r="J12" s="3">
        <f>J10-J11</f>
        <v>36309</v>
      </c>
      <c r="K12" s="3">
        <f t="shared" ref="K12:P12" si="17">K10-K11</f>
        <v>39159.581705999997</v>
      </c>
      <c r="L12" s="3">
        <f t="shared" si="17"/>
        <v>44841.044019985202</v>
      </c>
      <c r="M12" s="3">
        <f t="shared" si="17"/>
        <v>51216.157576517595</v>
      </c>
      <c r="N12" s="3">
        <f t="shared" si="17"/>
        <v>58365.827772362114</v>
      </c>
      <c r="O12" s="3">
        <f t="shared" si="17"/>
        <v>66380.245422322594</v>
      </c>
      <c r="P12" s="3">
        <f t="shared" si="17"/>
        <v>75359.944485079584</v>
      </c>
      <c r="Q12" s="3">
        <f t="shared" ref="Q12:AV12" si="18">P12*(1+$S$16)</f>
        <v>76867.143374781183</v>
      </c>
      <c r="R12" s="3">
        <f t="shared" si="18"/>
        <v>78404.486242276806</v>
      </c>
      <c r="S12" s="3">
        <f t="shared" si="18"/>
        <v>79972.57596712235</v>
      </c>
      <c r="T12" s="3">
        <f t="shared" si="18"/>
        <v>81572.027486464794</v>
      </c>
      <c r="U12" s="3">
        <f t="shared" si="18"/>
        <v>83203.468036194085</v>
      </c>
      <c r="V12" s="3">
        <f t="shared" si="18"/>
        <v>84867.537396917964</v>
      </c>
      <c r="W12" s="3">
        <f t="shared" si="18"/>
        <v>86564.888144856319</v>
      </c>
      <c r="X12" s="3">
        <f t="shared" si="18"/>
        <v>88296.185907753446</v>
      </c>
      <c r="Y12" s="3">
        <f t="shared" si="18"/>
        <v>90062.109625908517</v>
      </c>
      <c r="Z12" s="3">
        <f t="shared" si="18"/>
        <v>91863.351818426687</v>
      </c>
      <c r="AA12" s="3">
        <f t="shared" si="18"/>
        <v>93700.618854795219</v>
      </c>
      <c r="AB12" s="3">
        <f t="shared" si="18"/>
        <v>95574.631231891122</v>
      </c>
      <c r="AC12" s="3">
        <f t="shared" si="18"/>
        <v>97486.123856528953</v>
      </c>
      <c r="AD12" s="3">
        <f t="shared" si="18"/>
        <v>99435.846333659531</v>
      </c>
      <c r="AE12" s="3">
        <f t="shared" si="18"/>
        <v>101424.56326033272</v>
      </c>
      <c r="AF12" s="3">
        <f t="shared" si="18"/>
        <v>103453.05452553938</v>
      </c>
      <c r="AG12" s="3">
        <f t="shared" si="18"/>
        <v>105522.11561605017</v>
      </c>
      <c r="AH12" s="3">
        <f t="shared" si="18"/>
        <v>107632.55792837117</v>
      </c>
      <c r="AI12" s="3">
        <f t="shared" si="18"/>
        <v>109785.2090869386</v>
      </c>
      <c r="AJ12" s="3">
        <f t="shared" si="18"/>
        <v>111980.91326867738</v>
      </c>
      <c r="AK12" s="3">
        <f t="shared" si="18"/>
        <v>114220.53153405093</v>
      </c>
      <c r="AL12" s="3">
        <f t="shared" si="18"/>
        <v>116504.94216473194</v>
      </c>
      <c r="AM12" s="3">
        <f t="shared" si="18"/>
        <v>118835.04100802659</v>
      </c>
      <c r="AN12" s="3">
        <f t="shared" si="18"/>
        <v>121211.74182818712</v>
      </c>
      <c r="AO12" s="3">
        <f t="shared" si="18"/>
        <v>123635.97666475087</v>
      </c>
      <c r="AP12" s="3">
        <f t="shared" si="18"/>
        <v>126108.69619804589</v>
      </c>
      <c r="AQ12" s="3">
        <f t="shared" si="18"/>
        <v>128630.8701220068</v>
      </c>
      <c r="AR12" s="3">
        <f t="shared" si="18"/>
        <v>131203.48752444694</v>
      </c>
      <c r="AS12" s="3">
        <f t="shared" si="18"/>
        <v>133827.55727493588</v>
      </c>
      <c r="AT12" s="3">
        <f t="shared" si="18"/>
        <v>136504.10842043461</v>
      </c>
      <c r="AU12" s="3">
        <f t="shared" si="18"/>
        <v>139234.19058884331</v>
      </c>
      <c r="AV12" s="3">
        <f t="shared" si="18"/>
        <v>142018.87440062017</v>
      </c>
      <c r="AW12" s="3">
        <f t="shared" ref="AW12:CB12" si="19">AV12*(1+$S$16)</f>
        <v>144859.25188863257</v>
      </c>
      <c r="AX12" s="3">
        <f t="shared" si="19"/>
        <v>147756.43692640524</v>
      </c>
      <c r="AY12" s="3">
        <f t="shared" si="19"/>
        <v>150711.56566493335</v>
      </c>
      <c r="AZ12" s="3">
        <f t="shared" si="19"/>
        <v>153725.79697823201</v>
      </c>
      <c r="BA12" s="3">
        <f t="shared" si="19"/>
        <v>156800.31291779666</v>
      </c>
      <c r="BB12" s="3">
        <f t="shared" si="19"/>
        <v>159936.31917615261</v>
      </c>
      <c r="BC12" s="3">
        <f t="shared" si="19"/>
        <v>163135.04555967567</v>
      </c>
      <c r="BD12" s="3">
        <f t="shared" si="19"/>
        <v>166397.74647086917</v>
      </c>
      <c r="BE12" s="3">
        <f t="shared" si="19"/>
        <v>169725.70140028655</v>
      </c>
      <c r="BF12" s="3">
        <f t="shared" si="19"/>
        <v>173120.21542829229</v>
      </c>
      <c r="BG12" s="3">
        <f t="shared" si="19"/>
        <v>176582.61973685815</v>
      </c>
      <c r="BH12" s="3">
        <f t="shared" si="19"/>
        <v>180114.27213159532</v>
      </c>
      <c r="BI12" s="3">
        <f t="shared" si="19"/>
        <v>183716.55757422722</v>
      </c>
      <c r="BJ12" s="3">
        <f t="shared" si="19"/>
        <v>187390.88872571176</v>
      </c>
      <c r="BK12" s="3">
        <f t="shared" si="19"/>
        <v>191138.70650022599</v>
      </c>
      <c r="BL12" s="3">
        <f t="shared" si="19"/>
        <v>194961.48063023051</v>
      </c>
      <c r="BM12" s="3">
        <f t="shared" si="19"/>
        <v>198860.71024283514</v>
      </c>
      <c r="BN12" s="3">
        <f t="shared" si="19"/>
        <v>202837.92444769185</v>
      </c>
      <c r="BO12" s="3">
        <f t="shared" si="19"/>
        <v>206894.6829366457</v>
      </c>
      <c r="BP12" s="3">
        <f t="shared" si="19"/>
        <v>211032.5765953786</v>
      </c>
      <c r="BQ12" s="3">
        <f t="shared" si="19"/>
        <v>215253.22812728619</v>
      </c>
      <c r="BR12" s="3">
        <f t="shared" si="19"/>
        <v>219558.29268983193</v>
      </c>
      <c r="BS12" s="3">
        <f t="shared" si="19"/>
        <v>223949.45854362857</v>
      </c>
      <c r="BT12" s="3">
        <f t="shared" si="19"/>
        <v>228428.44771450115</v>
      </c>
      <c r="BU12" s="3">
        <f t="shared" si="19"/>
        <v>232997.01666879118</v>
      </c>
      <c r="BV12" s="3">
        <f t="shared" si="19"/>
        <v>237656.95700216701</v>
      </c>
      <c r="BW12" s="3">
        <f t="shared" si="19"/>
        <v>242410.09614221036</v>
      </c>
      <c r="BX12" s="3">
        <f t="shared" si="19"/>
        <v>247258.29806505458</v>
      </c>
      <c r="BY12" s="3">
        <f t="shared" si="19"/>
        <v>252203.46402635568</v>
      </c>
      <c r="BZ12" s="3">
        <f t="shared" si="19"/>
        <v>257247.5333068828</v>
      </c>
      <c r="CA12" s="3">
        <f t="shared" si="19"/>
        <v>262392.48397302045</v>
      </c>
      <c r="CB12" s="3">
        <f t="shared" si="19"/>
        <v>267640.33365248085</v>
      </c>
      <c r="CC12" s="3">
        <f t="shared" ref="CC12:DH12" si="20">CB12*(1+$S$16)</f>
        <v>272993.14032553049</v>
      </c>
      <c r="CD12" s="3">
        <f t="shared" si="20"/>
        <v>278453.00313204108</v>
      </c>
      <c r="CE12" s="3">
        <f t="shared" si="20"/>
        <v>284022.06319468189</v>
      </c>
      <c r="CF12" s="3">
        <f t="shared" si="20"/>
        <v>289702.50445857551</v>
      </c>
      <c r="CG12" s="3">
        <f t="shared" si="20"/>
        <v>295496.55454774702</v>
      </c>
      <c r="CH12" s="3">
        <f t="shared" si="20"/>
        <v>301406.48563870194</v>
      </c>
      <c r="CI12" s="3">
        <f t="shared" si="20"/>
        <v>307434.61535147601</v>
      </c>
      <c r="CJ12" s="3">
        <f t="shared" si="20"/>
        <v>313583.30765850551</v>
      </c>
      <c r="CK12" s="3">
        <f t="shared" si="20"/>
        <v>319854.97381167562</v>
      </c>
      <c r="CL12" s="3">
        <f t="shared" si="20"/>
        <v>326252.07328790915</v>
      </c>
      <c r="CM12" s="3">
        <f t="shared" si="20"/>
        <v>332777.11475366732</v>
      </c>
      <c r="CN12" s="3">
        <f t="shared" si="20"/>
        <v>339432.65704874066</v>
      </c>
      <c r="CO12" s="3">
        <f t="shared" si="20"/>
        <v>346221.31018971547</v>
      </c>
      <c r="CP12" s="3">
        <f t="shared" si="20"/>
        <v>353145.73639350978</v>
      </c>
      <c r="CQ12" s="3">
        <f t="shared" si="20"/>
        <v>360208.65112137998</v>
      </c>
      <c r="CR12" s="3">
        <f t="shared" si="20"/>
        <v>367412.82414380758</v>
      </c>
      <c r="CS12" s="3">
        <f t="shared" si="20"/>
        <v>374761.08062668372</v>
      </c>
      <c r="CT12" s="3">
        <f t="shared" si="20"/>
        <v>382256.30223921739</v>
      </c>
      <c r="CU12" s="3">
        <f t="shared" si="20"/>
        <v>389901.42828400177</v>
      </c>
      <c r="CV12" s="3">
        <f t="shared" si="20"/>
        <v>397699.4568496818</v>
      </c>
      <c r="CW12" s="3">
        <f t="shared" si="20"/>
        <v>405653.44598667545</v>
      </c>
      <c r="CX12" s="3">
        <f t="shared" si="20"/>
        <v>413766.51490640896</v>
      </c>
      <c r="CY12" s="3">
        <f t="shared" si="20"/>
        <v>422041.84520453715</v>
      </c>
      <c r="CZ12" s="3">
        <f t="shared" si="20"/>
        <v>430482.68210862792</v>
      </c>
      <c r="DA12" s="3">
        <f t="shared" si="20"/>
        <v>439092.3357508005</v>
      </c>
      <c r="DB12" s="3">
        <f t="shared" si="20"/>
        <v>447874.1824658165</v>
      </c>
      <c r="DC12" s="3">
        <f t="shared" si="20"/>
        <v>456831.66611513286</v>
      </c>
      <c r="DD12" s="3">
        <f t="shared" si="20"/>
        <v>465968.29943743552</v>
      </c>
      <c r="DE12" s="3">
        <f t="shared" si="20"/>
        <v>475287.66542618425</v>
      </c>
      <c r="DF12" s="3">
        <f t="shared" si="20"/>
        <v>484793.41873470793</v>
      </c>
      <c r="DG12" s="3">
        <f t="shared" si="20"/>
        <v>494489.28710940207</v>
      </c>
      <c r="DH12" s="3">
        <f t="shared" si="20"/>
        <v>504379.07285159011</v>
      </c>
      <c r="DI12" s="3">
        <f t="shared" ref="DI12:DR12" si="21">DH12*(1+$S$16)</f>
        <v>514466.65430862195</v>
      </c>
      <c r="DJ12" s="3">
        <f t="shared" si="21"/>
        <v>524755.98739479436</v>
      </c>
      <c r="DK12" s="3">
        <f t="shared" si="21"/>
        <v>535251.10714269022</v>
      </c>
      <c r="DL12" s="3">
        <f t="shared" si="21"/>
        <v>545956.12928554404</v>
      </c>
      <c r="DM12" s="3">
        <f t="shared" si="21"/>
        <v>556875.25187125488</v>
      </c>
      <c r="DN12" s="3">
        <f t="shared" si="21"/>
        <v>568012.75690867996</v>
      </c>
      <c r="DO12" s="3">
        <f t="shared" si="21"/>
        <v>579373.01204685355</v>
      </c>
      <c r="DP12" s="3">
        <f t="shared" si="21"/>
        <v>590960.47228779062</v>
      </c>
      <c r="DQ12" s="3">
        <f t="shared" si="21"/>
        <v>602779.68173354643</v>
      </c>
      <c r="DR12" s="3">
        <f t="shared" si="21"/>
        <v>614835.27536821738</v>
      </c>
    </row>
    <row r="13" spans="1:122" x14ac:dyDescent="0.2">
      <c r="A13" s="1" t="s">
        <v>2</v>
      </c>
      <c r="J13" s="1">
        <f>25930/5</f>
        <v>5186</v>
      </c>
      <c r="K13" s="1">
        <f t="shared" ref="K13:P13" si="22">25930/5</f>
        <v>5186</v>
      </c>
      <c r="L13" s="1">
        <f t="shared" si="22"/>
        <v>5186</v>
      </c>
      <c r="M13" s="1">
        <f t="shared" si="22"/>
        <v>5186</v>
      </c>
      <c r="N13" s="1">
        <f t="shared" si="22"/>
        <v>5186</v>
      </c>
      <c r="O13" s="1">
        <f t="shared" si="22"/>
        <v>5186</v>
      </c>
      <c r="P13" s="1">
        <f t="shared" si="22"/>
        <v>5186</v>
      </c>
    </row>
    <row r="14" spans="1:122" x14ac:dyDescent="0.2">
      <c r="A14" s="1" t="s">
        <v>25</v>
      </c>
      <c r="J14" s="4">
        <f>J12/J13</f>
        <v>7.001349787890474</v>
      </c>
      <c r="K14" s="4">
        <f t="shared" ref="K14:O14" si="23">K12/K13</f>
        <v>7.5510184546856918</v>
      </c>
      <c r="L14" s="4">
        <f t="shared" si="23"/>
        <v>8.6465568877719257</v>
      </c>
      <c r="M14" s="4">
        <f t="shared" si="23"/>
        <v>9.8758498990585419</v>
      </c>
      <c r="N14" s="4">
        <f t="shared" si="23"/>
        <v>11.254498220663733</v>
      </c>
      <c r="O14" s="4">
        <f t="shared" si="23"/>
        <v>12.799893062538102</v>
      </c>
      <c r="P14" s="4">
        <f t="shared" ref="P14" si="24">P12/P13</f>
        <v>14.531420070397143</v>
      </c>
    </row>
    <row r="15" spans="1:122" x14ac:dyDescent="0.2">
      <c r="R15" s="1" t="s">
        <v>32</v>
      </c>
      <c r="S15" s="7">
        <v>0.04</v>
      </c>
    </row>
    <row r="16" spans="1:122" s="3" customFormat="1" ht="15" x14ac:dyDescent="0.25">
      <c r="A16" s="3" t="s">
        <v>26</v>
      </c>
      <c r="K16" s="6">
        <f>K2/J2-1</f>
        <v>9.000000000000008E-2</v>
      </c>
      <c r="L16" s="6">
        <f t="shared" ref="L16:P16" si="25">L2/K2-1</f>
        <v>9.000000000000008E-2</v>
      </c>
      <c r="M16" s="6">
        <f t="shared" si="25"/>
        <v>9.000000000000008E-2</v>
      </c>
      <c r="N16" s="6">
        <f t="shared" si="25"/>
        <v>9.000000000000008E-2</v>
      </c>
      <c r="O16" s="6">
        <f t="shared" si="25"/>
        <v>9.000000000000008E-2</v>
      </c>
      <c r="P16" s="6">
        <f t="shared" si="25"/>
        <v>9.000000000000008E-2</v>
      </c>
      <c r="R16" s="1" t="s">
        <v>33</v>
      </c>
      <c r="S16" s="7">
        <v>0.02</v>
      </c>
    </row>
    <row r="17" spans="1:109" x14ac:dyDescent="0.2">
      <c r="A17" s="1" t="s">
        <v>27</v>
      </c>
      <c r="J17" s="5">
        <f>J11/J10</f>
        <v>0.1667278652407399</v>
      </c>
      <c r="K17" s="5">
        <v>0.19</v>
      </c>
      <c r="L17" s="5">
        <v>0.19</v>
      </c>
      <c r="M17" s="5">
        <v>0.19</v>
      </c>
      <c r="N17" s="5">
        <v>0.19</v>
      </c>
      <c r="O17" s="5">
        <v>0.19</v>
      </c>
      <c r="P17" s="5">
        <v>0.19</v>
      </c>
      <c r="R17" s="1" t="s">
        <v>34</v>
      </c>
      <c r="S17" s="7">
        <v>7.4999999999999997E-2</v>
      </c>
    </row>
    <row r="18" spans="1:109" x14ac:dyDescent="0.2">
      <c r="R18" s="1" t="s">
        <v>35</v>
      </c>
      <c r="S18" s="1">
        <f>NPV(S17,K24:XFD24)+Sheet1!D5-Sheet1!D6</f>
        <v>1064084.4939645117</v>
      </c>
    </row>
    <row r="19" spans="1:109" s="3" customFormat="1" ht="15" x14ac:dyDescent="0.25">
      <c r="A19" s="3" t="s">
        <v>13</v>
      </c>
      <c r="F19" s="6">
        <v>0.57999999999999996</v>
      </c>
      <c r="J19" s="6">
        <f>J4/J2</f>
        <v>0.56122686855455528</v>
      </c>
      <c r="K19" s="5">
        <v>0.57999999999999996</v>
      </c>
      <c r="L19" s="5">
        <f>K19*1.02</f>
        <v>0.59160000000000001</v>
      </c>
      <c r="M19" s="5">
        <f t="shared" ref="M19:P19" si="26">L19*1.02</f>
        <v>0.60343200000000008</v>
      </c>
      <c r="N19" s="5">
        <f t="shared" si="26"/>
        <v>0.61550064000000004</v>
      </c>
      <c r="O19" s="5">
        <f t="shared" si="26"/>
        <v>0.62781065280000004</v>
      </c>
      <c r="P19" s="5">
        <f t="shared" si="26"/>
        <v>0.640366865856</v>
      </c>
      <c r="R19" s="1" t="s">
        <v>1</v>
      </c>
      <c r="S19" s="1">
        <f>S18/Sheet1!D3</f>
        <v>205.18405205640411</v>
      </c>
    </row>
    <row r="20" spans="1:109" x14ac:dyDescent="0.2">
      <c r="A20" s="1" t="s">
        <v>14</v>
      </c>
      <c r="F20" s="5">
        <v>0.47499999999999998</v>
      </c>
      <c r="J20" s="5">
        <f>J8/J2</f>
        <v>0.45720058168577865</v>
      </c>
      <c r="K20" s="5">
        <f t="shared" ref="K20:O20" si="27">K8/K2</f>
        <v>0.47597371313122339</v>
      </c>
      <c r="L20" s="5">
        <f t="shared" si="27"/>
        <v>0.48757371313122344</v>
      </c>
      <c r="M20" s="5">
        <f t="shared" si="27"/>
        <v>0.49940571313122345</v>
      </c>
      <c r="N20" s="5">
        <f t="shared" si="27"/>
        <v>0.51147435313122347</v>
      </c>
      <c r="O20" s="5">
        <f t="shared" si="27"/>
        <v>0.52378436593122357</v>
      </c>
      <c r="P20" s="5">
        <f t="shared" ref="P20" si="28">P8/P2</f>
        <v>0.53634057898722343</v>
      </c>
      <c r="R20" s="1" t="s">
        <v>36</v>
      </c>
      <c r="S20" s="5">
        <f>S19/Sheet1!D2-1</f>
        <v>4.1543411453828005E-2</v>
      </c>
    </row>
    <row r="21" spans="1:109" x14ac:dyDescent="0.2">
      <c r="J21" s="5">
        <f>J22/J12</f>
        <v>1.5654245503869564</v>
      </c>
    </row>
    <row r="22" spans="1:109" x14ac:dyDescent="0.2">
      <c r="A22" s="1" t="s">
        <v>28</v>
      </c>
      <c r="J22" s="1">
        <v>56839</v>
      </c>
      <c r="K22" s="1">
        <f t="shared" ref="K22:P22" si="29">K12*$J$21</f>
        <v>61301.37058545633</v>
      </c>
      <c r="L22" s="1">
        <f t="shared" si="29"/>
        <v>70195.271173867048</v>
      </c>
      <c r="M22" s="1">
        <f t="shared" si="29"/>
        <v>80175.03044676756</v>
      </c>
      <c r="N22" s="1">
        <f t="shared" si="29"/>
        <v>91367.299698512492</v>
      </c>
      <c r="O22" s="1">
        <f t="shared" si="29"/>
        <v>103913.26584481516</v>
      </c>
      <c r="P22" s="1">
        <f t="shared" si="29"/>
        <v>117970.3072127417</v>
      </c>
    </row>
    <row r="23" spans="1:109" x14ac:dyDescent="0.2">
      <c r="A23" s="1" t="s">
        <v>29</v>
      </c>
      <c r="J23" s="1">
        <v>29755</v>
      </c>
      <c r="K23" s="1">
        <f>J23*(1+K16)</f>
        <v>32432.95</v>
      </c>
      <c r="L23" s="1">
        <f t="shared" ref="L23:O23" si="30">K23*(1+L16)</f>
        <v>35351.915500000003</v>
      </c>
      <c r="M23" s="1">
        <f t="shared" si="30"/>
        <v>38533.587895000004</v>
      </c>
      <c r="N23" s="1">
        <f t="shared" si="30"/>
        <v>42001.610805550008</v>
      </c>
      <c r="O23" s="1">
        <f t="shared" si="30"/>
        <v>45781.755778049512</v>
      </c>
      <c r="P23" s="1">
        <f t="shared" ref="P23" si="31">O23*(1+P16)</f>
        <v>49902.113798073973</v>
      </c>
    </row>
    <row r="24" spans="1:109" s="3" customFormat="1" ht="15" x14ac:dyDescent="0.25">
      <c r="A24" s="3" t="s">
        <v>30</v>
      </c>
      <c r="J24" s="3">
        <f>J22-J23</f>
        <v>27084</v>
      </c>
      <c r="K24" s="3">
        <f t="shared" ref="K24:P24" si="32">K22-K23</f>
        <v>28868.42058545633</v>
      </c>
      <c r="L24" s="3">
        <f t="shared" si="32"/>
        <v>34843.355673867045</v>
      </c>
      <c r="M24" s="3">
        <f t="shared" si="32"/>
        <v>41641.442551767555</v>
      </c>
      <c r="N24" s="3">
        <f t="shared" si="32"/>
        <v>49365.688892962484</v>
      </c>
      <c r="O24" s="3">
        <f t="shared" si="32"/>
        <v>58131.510066765652</v>
      </c>
      <c r="P24" s="3">
        <f t="shared" si="32"/>
        <v>68068.193414667723</v>
      </c>
      <c r="Q24" s="3">
        <f t="shared" ref="Q24:AV24" si="33">P24*(1+$S$16)</f>
        <v>69429.557282961076</v>
      </c>
      <c r="R24" s="3">
        <f t="shared" si="33"/>
        <v>70818.148428620305</v>
      </c>
      <c r="S24" s="3">
        <f t="shared" si="33"/>
        <v>72234.511397192706</v>
      </c>
      <c r="T24" s="3">
        <f t="shared" si="33"/>
        <v>73679.201625136557</v>
      </c>
      <c r="U24" s="3">
        <f t="shared" si="33"/>
        <v>75152.785657639295</v>
      </c>
      <c r="V24" s="3">
        <f t="shared" si="33"/>
        <v>76655.841370792084</v>
      </c>
      <c r="W24" s="3">
        <f t="shared" si="33"/>
        <v>78188.958198207925</v>
      </c>
      <c r="X24" s="3">
        <f t="shared" si="33"/>
        <v>79752.737362172091</v>
      </c>
      <c r="Y24" s="3">
        <f t="shared" si="33"/>
        <v>81347.792109415532</v>
      </c>
      <c r="Z24" s="3">
        <f t="shared" si="33"/>
        <v>82974.747951603844</v>
      </c>
      <c r="AA24" s="3">
        <f t="shared" si="33"/>
        <v>84634.24291063592</v>
      </c>
      <c r="AB24" s="3">
        <f t="shared" si="33"/>
        <v>86326.927768848633</v>
      </c>
      <c r="AC24" s="3">
        <f t="shared" si="33"/>
        <v>88053.466324225607</v>
      </c>
      <c r="AD24" s="3">
        <f t="shared" si="33"/>
        <v>89814.535650710124</v>
      </c>
      <c r="AE24" s="3">
        <f t="shared" si="33"/>
        <v>91610.826363724322</v>
      </c>
      <c r="AF24" s="3">
        <f t="shared" si="33"/>
        <v>93443.042890998811</v>
      </c>
      <c r="AG24" s="3">
        <f t="shared" si="33"/>
        <v>95311.90374881879</v>
      </c>
      <c r="AH24" s="3">
        <f t="shared" si="33"/>
        <v>97218.141823795173</v>
      </c>
      <c r="AI24" s="3">
        <f t="shared" si="33"/>
        <v>99162.504660271079</v>
      </c>
      <c r="AJ24" s="3">
        <f t="shared" si="33"/>
        <v>101145.7547534765</v>
      </c>
      <c r="AK24" s="3">
        <f t="shared" si="33"/>
        <v>103168.66984854604</v>
      </c>
      <c r="AL24" s="3">
        <f t="shared" si="33"/>
        <v>105232.04324551696</v>
      </c>
      <c r="AM24" s="3">
        <f t="shared" si="33"/>
        <v>107336.6841104273</v>
      </c>
      <c r="AN24" s="3">
        <f t="shared" si="33"/>
        <v>109483.41779263585</v>
      </c>
      <c r="AO24" s="3">
        <f t="shared" si="33"/>
        <v>111673.08614848857</v>
      </c>
      <c r="AP24" s="3">
        <f t="shared" si="33"/>
        <v>113906.54787145834</v>
      </c>
      <c r="AQ24" s="3">
        <f t="shared" si="33"/>
        <v>116184.67882888751</v>
      </c>
      <c r="AR24" s="3">
        <f t="shared" si="33"/>
        <v>118508.37240546526</v>
      </c>
      <c r="AS24" s="3">
        <f t="shared" si="33"/>
        <v>120878.53985357456</v>
      </c>
      <c r="AT24" s="3">
        <f t="shared" si="33"/>
        <v>123296.11065064605</v>
      </c>
      <c r="AU24" s="3">
        <f t="shared" si="33"/>
        <v>125762.03286365897</v>
      </c>
      <c r="AV24" s="3">
        <f t="shared" si="33"/>
        <v>128277.27352093215</v>
      </c>
      <c r="AW24" s="3">
        <f t="shared" ref="AW24:CB24" si="34">AV24*(1+$S$16)</f>
        <v>130842.8189913508</v>
      </c>
      <c r="AX24" s="3">
        <f t="shared" si="34"/>
        <v>133459.67537117781</v>
      </c>
      <c r="AY24" s="3">
        <f t="shared" si="34"/>
        <v>136128.86887860138</v>
      </c>
      <c r="AZ24" s="3">
        <f t="shared" si="34"/>
        <v>138851.44625617343</v>
      </c>
      <c r="BA24" s="3">
        <f t="shared" si="34"/>
        <v>141628.4751812969</v>
      </c>
      <c r="BB24" s="3">
        <f t="shared" si="34"/>
        <v>144461.04468492285</v>
      </c>
      <c r="BC24" s="3">
        <f t="shared" si="34"/>
        <v>147350.2655786213</v>
      </c>
      <c r="BD24" s="3">
        <f t="shared" si="34"/>
        <v>150297.27089019373</v>
      </c>
      <c r="BE24" s="3">
        <f t="shared" si="34"/>
        <v>153303.21630799762</v>
      </c>
      <c r="BF24" s="3">
        <f t="shared" si="34"/>
        <v>156369.28063415756</v>
      </c>
      <c r="BG24" s="3">
        <f t="shared" si="34"/>
        <v>159496.66624684073</v>
      </c>
      <c r="BH24" s="3">
        <f t="shared" si="34"/>
        <v>162686.59957177754</v>
      </c>
      <c r="BI24" s="3">
        <f t="shared" si="34"/>
        <v>165940.33156321308</v>
      </c>
      <c r="BJ24" s="3">
        <f t="shared" si="34"/>
        <v>169259.13819447736</v>
      </c>
      <c r="BK24" s="3">
        <f t="shared" si="34"/>
        <v>172644.32095836691</v>
      </c>
      <c r="BL24" s="3">
        <f t="shared" si="34"/>
        <v>176097.20737753424</v>
      </c>
      <c r="BM24" s="3">
        <f t="shared" si="34"/>
        <v>179619.15152508492</v>
      </c>
      <c r="BN24" s="3">
        <f t="shared" si="34"/>
        <v>183211.53455558661</v>
      </c>
      <c r="BO24" s="3">
        <f t="shared" si="34"/>
        <v>186875.76524669834</v>
      </c>
      <c r="BP24" s="3">
        <f t="shared" si="34"/>
        <v>190613.28055163231</v>
      </c>
      <c r="BQ24" s="3">
        <f t="shared" si="34"/>
        <v>194425.54616266495</v>
      </c>
      <c r="BR24" s="3">
        <f t="shared" si="34"/>
        <v>198314.05708591826</v>
      </c>
      <c r="BS24" s="3">
        <f t="shared" si="34"/>
        <v>202280.33822763662</v>
      </c>
      <c r="BT24" s="3">
        <f t="shared" si="34"/>
        <v>206325.94499218935</v>
      </c>
      <c r="BU24" s="3">
        <f t="shared" si="34"/>
        <v>210452.46389203315</v>
      </c>
      <c r="BV24" s="3">
        <f t="shared" si="34"/>
        <v>214661.51316987383</v>
      </c>
      <c r="BW24" s="3">
        <f t="shared" si="34"/>
        <v>218954.7434332713</v>
      </c>
      <c r="BX24" s="3">
        <f t="shared" si="34"/>
        <v>223333.83830193672</v>
      </c>
      <c r="BY24" s="3">
        <f t="shared" si="34"/>
        <v>227800.51506797544</v>
      </c>
      <c r="BZ24" s="3">
        <f t="shared" si="34"/>
        <v>232356.52536933497</v>
      </c>
      <c r="CA24" s="3">
        <f t="shared" si="34"/>
        <v>237003.65587672166</v>
      </c>
      <c r="CB24" s="3">
        <f t="shared" si="34"/>
        <v>241743.72899425609</v>
      </c>
      <c r="CC24" s="3">
        <f t="shared" ref="CC24:DE24" si="35">CB24*(1+$S$16)</f>
        <v>246578.60357414122</v>
      </c>
      <c r="CD24" s="3">
        <f t="shared" si="35"/>
        <v>251510.17564562405</v>
      </c>
      <c r="CE24" s="3">
        <f t="shared" si="35"/>
        <v>256540.37915853655</v>
      </c>
      <c r="CF24" s="3">
        <f t="shared" si="35"/>
        <v>261671.18674170729</v>
      </c>
      <c r="CG24" s="3">
        <f t="shared" si="35"/>
        <v>266904.61047654145</v>
      </c>
      <c r="CH24" s="3">
        <f t="shared" si="35"/>
        <v>272242.70268607227</v>
      </c>
      <c r="CI24" s="3">
        <f t="shared" si="35"/>
        <v>277687.55673979374</v>
      </c>
      <c r="CJ24" s="3">
        <f t="shared" si="35"/>
        <v>283241.30787458963</v>
      </c>
      <c r="CK24" s="3">
        <f t="shared" si="35"/>
        <v>288906.13403208141</v>
      </c>
      <c r="CL24" s="3">
        <f t="shared" si="35"/>
        <v>294684.25671272306</v>
      </c>
      <c r="CM24" s="3">
        <f t="shared" si="35"/>
        <v>300577.94184697751</v>
      </c>
      <c r="CN24" s="3">
        <f t="shared" si="35"/>
        <v>306589.50068391708</v>
      </c>
      <c r="CO24" s="3">
        <f t="shared" si="35"/>
        <v>312721.29069759545</v>
      </c>
      <c r="CP24" s="3">
        <f t="shared" si="35"/>
        <v>318975.71651154739</v>
      </c>
      <c r="CQ24" s="3">
        <f t="shared" si="35"/>
        <v>325355.23084177834</v>
      </c>
      <c r="CR24" s="3">
        <f t="shared" si="35"/>
        <v>331862.33545861393</v>
      </c>
      <c r="CS24" s="3">
        <f t="shared" si="35"/>
        <v>338499.5821677862</v>
      </c>
      <c r="CT24" s="3">
        <f t="shared" si="35"/>
        <v>345269.57381114195</v>
      </c>
      <c r="CU24" s="3">
        <f t="shared" si="35"/>
        <v>352174.96528736479</v>
      </c>
      <c r="CV24" s="3">
        <f t="shared" si="35"/>
        <v>359218.46459311206</v>
      </c>
      <c r="CW24" s="3">
        <f t="shared" si="35"/>
        <v>366402.8338849743</v>
      </c>
      <c r="CX24" s="3">
        <f t="shared" si="35"/>
        <v>373730.8905626738</v>
      </c>
      <c r="CY24" s="3">
        <f t="shared" si="35"/>
        <v>381205.50837392727</v>
      </c>
      <c r="CZ24" s="3">
        <f t="shared" si="35"/>
        <v>388829.61854140583</v>
      </c>
      <c r="DA24" s="3">
        <f t="shared" si="35"/>
        <v>396606.21091223398</v>
      </c>
      <c r="DB24" s="3">
        <f t="shared" si="35"/>
        <v>404538.33513047866</v>
      </c>
      <c r="DC24" s="3">
        <f t="shared" si="35"/>
        <v>412629.10183308827</v>
      </c>
      <c r="DD24" s="3">
        <f t="shared" si="35"/>
        <v>420881.68386975006</v>
      </c>
      <c r="DE24" s="3">
        <f t="shared" si="35"/>
        <v>429299.31754714507</v>
      </c>
    </row>
    <row r="25" spans="1:109" x14ac:dyDescent="0.2">
      <c r="J25" s="5">
        <f>J24/J12</f>
        <v>0.74593076096835498</v>
      </c>
      <c r="K25" s="5">
        <f t="shared" ref="K25:O25" si="36">K24/K12</f>
        <v>0.73719941142867562</v>
      </c>
      <c r="L25" s="5">
        <f t="shared" si="36"/>
        <v>0.77704157954791842</v>
      </c>
      <c r="M25" s="5">
        <f t="shared" si="36"/>
        <v>0.81305284352022522</v>
      </c>
      <c r="N25" s="5">
        <f t="shared" si="36"/>
        <v>0.84579780287702089</v>
      </c>
      <c r="O25" s="5">
        <f t="shared" si="36"/>
        <v>0.87573508800582067</v>
      </c>
      <c r="P25" s="5">
        <f t="shared" ref="P25" si="37">P24/P12</f>
        <v>0.90324102385909344</v>
      </c>
    </row>
    <row r="26" spans="1:109" x14ac:dyDescent="0.2">
      <c r="A26" s="1" t="s">
        <v>31</v>
      </c>
      <c r="J26" s="1">
        <f>J28-J30</f>
        <v>40227</v>
      </c>
      <c r="K26" s="1">
        <f>J26+K12</f>
        <v>79386.581705999997</v>
      </c>
      <c r="L26" s="1">
        <f t="shared" ref="L26:P26" si="38">K26+L12</f>
        <v>124227.6257259852</v>
      </c>
      <c r="M26" s="1">
        <f t="shared" si="38"/>
        <v>175443.78330250279</v>
      </c>
      <c r="N26" s="1">
        <f t="shared" si="38"/>
        <v>233809.61107486492</v>
      </c>
      <c r="O26" s="1">
        <f t="shared" si="38"/>
        <v>300189.85649718752</v>
      </c>
      <c r="P26" s="1">
        <f t="shared" si="38"/>
        <v>375549.80098226713</v>
      </c>
    </row>
    <row r="28" spans="1:109" x14ac:dyDescent="0.2">
      <c r="A28" s="1" t="s">
        <v>4</v>
      </c>
      <c r="J28" s="1">
        <f>64930+8984</f>
        <v>73914</v>
      </c>
    </row>
    <row r="30" spans="1:109" x14ac:dyDescent="0.2">
      <c r="A30" s="1" t="s">
        <v>5</v>
      </c>
      <c r="J30" s="1">
        <f>28278+5409</f>
        <v>33687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2025-04-13T18:12:01Z</dcterms:created>
  <dcterms:modified xsi:type="dcterms:W3CDTF">2025-05-29T22:29:00Z</dcterms:modified>
</cp:coreProperties>
</file>