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BB2DE94B-ADD7-4AAF-BD89-FD16744ED884}" xr6:coauthVersionLast="47" xr6:coauthVersionMax="47" xr10:uidLastSave="{00000000-0000-0000-0000-000000000000}"/>
  <bookViews>
    <workbookView xWindow="1155" yWindow="330" windowWidth="19425" windowHeight="14595" activeTab="1" xr2:uid="{ECBF2BEA-AF43-46D4-8CEA-667D1CDE884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  <c r="M29" i="2"/>
  <c r="N29" i="2"/>
  <c r="G19" i="2"/>
  <c r="G13" i="2"/>
  <c r="G21" i="2"/>
  <c r="N19" i="2"/>
  <c r="N21" i="2" s="1"/>
  <c r="M19" i="2"/>
  <c r="M21" i="2" s="1"/>
  <c r="N13" i="2"/>
  <c r="N23" i="2" s="1"/>
  <c r="N24" i="2" s="1"/>
  <c r="N27" i="2" s="1"/>
  <c r="M13" i="2"/>
  <c r="K1" i="2"/>
  <c r="L1" i="2" s="1"/>
  <c r="M1" i="2" s="1"/>
  <c r="N1" i="2" s="1"/>
  <c r="O1" i="2" s="1"/>
  <c r="P1" i="2" s="1"/>
  <c r="Q1" i="2" s="1"/>
  <c r="R1" i="2" s="1"/>
  <c r="S1" i="2" s="1"/>
  <c r="D4" i="1"/>
  <c r="G23" i="2" l="1"/>
  <c r="G24" i="2" s="1"/>
  <c r="G27" i="2" s="1"/>
  <c r="M23" i="2"/>
  <c r="M24" i="2" s="1"/>
  <c r="M27" i="2" s="1"/>
</calcChain>
</file>

<file path=xl/sharedStrings.xml><?xml version="1.0" encoding="utf-8"?>
<sst xmlns="http://schemas.openxmlformats.org/spreadsheetml/2006/main" count="41" uniqueCount="34">
  <si>
    <t>C</t>
  </si>
  <si>
    <t>Price</t>
  </si>
  <si>
    <t>Shares</t>
  </si>
  <si>
    <t>MC</t>
  </si>
  <si>
    <t>Cash</t>
  </si>
  <si>
    <t>Debt</t>
  </si>
  <si>
    <t>EV</t>
  </si>
  <si>
    <t>Q125</t>
  </si>
  <si>
    <t>Q424</t>
  </si>
  <si>
    <t>Main</t>
  </si>
  <si>
    <t>Q124</t>
  </si>
  <si>
    <t>Q224</t>
  </si>
  <si>
    <t>Q324</t>
  </si>
  <si>
    <t>Deposits</t>
  </si>
  <si>
    <t>Securities borrowed &amp; purchased under resell agreements</t>
  </si>
  <si>
    <t>Brokerage Receivables</t>
  </si>
  <si>
    <t>Trading Assets</t>
  </si>
  <si>
    <t>Securities</t>
  </si>
  <si>
    <t>Loans</t>
  </si>
  <si>
    <t>GW</t>
  </si>
  <si>
    <t>PP&amp;E</t>
  </si>
  <si>
    <t>Other</t>
  </si>
  <si>
    <t>Intangible Assets</t>
  </si>
  <si>
    <t>Assets</t>
  </si>
  <si>
    <t>Securities loaned &amp; sold under agreements to repurchase</t>
  </si>
  <si>
    <t>Brokerage Payables</t>
  </si>
  <si>
    <t>Trading Liabilities</t>
  </si>
  <si>
    <t>Other Liabilities</t>
  </si>
  <si>
    <t>Liabilities</t>
  </si>
  <si>
    <t>BOOK VALUE</t>
  </si>
  <si>
    <t>TANGIBLE BOOK VALUE</t>
  </si>
  <si>
    <t>Actual Price</t>
  </si>
  <si>
    <t>TBV/Share Price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</si>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</sst>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7</xdr:col>
      <xdr:colOff>28575</xdr:colOff>
      <xdr:row>39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F380E9-8A8E-C48C-7B0D-7F3B4E6E4570}"/>
            </a:ext>
          </a:extLst>
        </xdr:cNvPr>
        <xdr:cNvCxnSpPr/>
      </xdr:nvCxnSpPr>
      <xdr:spPr>
        <a:xfrm>
          <a:off x="5505450" y="0"/>
          <a:ext cx="19050" cy="713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19050</xdr:colOff>
      <xdr:row>39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DE14CAC-F4E8-4153-A9DE-A077FFAC1844}"/>
            </a:ext>
          </a:extLst>
        </xdr:cNvPr>
        <xdr:cNvCxnSpPr/>
      </xdr:nvCxnSpPr>
      <xdr:spPr>
        <a:xfrm>
          <a:off x="10296525" y="0"/>
          <a:ext cx="19050" cy="713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8DFC-39FF-47FC-82D6-FD2F0D6EA190}">
  <dimension ref="A1:E9"/>
  <sheetViews>
    <sheetView zoomScale="220" zoomScaleNormal="220" workbookViewId="0">
      <selection activeCell="A16" sqref="A16"/>
    </sheetView>
  </sheetViews>
  <sheetFormatPr defaultRowHeight="14.25" x14ac:dyDescent="0.2"/>
  <sheetData>
    <row r="1" spans="1:5" ht="15" x14ac:dyDescent="0.25">
      <c r="A1" s="1" t="s">
        <v>0</v>
      </c>
    </row>
    <row r="2" spans="1:5" x14ac:dyDescent="0.2">
      <c r="C2" t="s">
        <v>1</v>
      </c>
      <c r="D2" s="2">
        <v>75</v>
      </c>
    </row>
    <row r="3" spans="1:5" x14ac:dyDescent="0.2">
      <c r="C3" t="s">
        <v>2</v>
      </c>
      <c r="D3" s="2">
        <v>1867.7339999999999</v>
      </c>
      <c r="E3" t="s">
        <v>7</v>
      </c>
    </row>
    <row r="4" spans="1:5" x14ac:dyDescent="0.2">
      <c r="C4" t="s">
        <v>3</v>
      </c>
      <c r="D4" s="2">
        <f>D3*D2</f>
        <v>140080.04999999999</v>
      </c>
    </row>
    <row r="5" spans="1:5" x14ac:dyDescent="0.2">
      <c r="C5" t="s">
        <v>4</v>
      </c>
      <c r="D5" s="2"/>
      <c r="E5" t="s">
        <v>7</v>
      </c>
    </row>
    <row r="6" spans="1:5" x14ac:dyDescent="0.2">
      <c r="C6" t="s">
        <v>5</v>
      </c>
      <c r="D6" s="2"/>
      <c r="E6" t="s">
        <v>7</v>
      </c>
    </row>
    <row r="7" spans="1:5" x14ac:dyDescent="0.2">
      <c r="C7" t="s">
        <v>6</v>
      </c>
      <c r="D7" s="2"/>
    </row>
    <row r="8" spans="1:5" x14ac:dyDescent="0.2">
      <c r="D8" s="2"/>
    </row>
    <row r="9" spans="1:5" x14ac:dyDescent="0.2">
      <c r="D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E36F-B9DC-43EB-B3A9-8509000EE123}">
  <dimension ref="A1:S31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J22" sqref="J22"/>
    </sheetView>
  </sheetViews>
  <sheetFormatPr defaultRowHeight="14.25" x14ac:dyDescent="0.2"/>
  <cols>
    <col min="1" max="1" width="4.625" style="2" customWidth="1"/>
    <col min="2" max="2" width="22.5" style="2" customWidth="1"/>
    <col min="3" max="6" width="9" style="2"/>
    <col min="7" max="7" width="9" style="2" customWidth="1"/>
    <col min="8" max="16384" width="9" style="2"/>
  </cols>
  <sheetData>
    <row r="1" spans="1:19" x14ac:dyDescent="0.2">
      <c r="A1" s="2" t="s">
        <v>9</v>
      </c>
      <c r="C1" s="2" t="s">
        <v>10</v>
      </c>
      <c r="D1" s="2" t="s">
        <v>11</v>
      </c>
      <c r="E1" s="2" t="s">
        <v>12</v>
      </c>
      <c r="F1" s="2" t="s">
        <v>8</v>
      </c>
      <c r="G1" s="2" t="s">
        <v>7</v>
      </c>
      <c r="H1" s="2" t="s">
        <v>33</v>
      </c>
      <c r="J1" s="3">
        <v>2020</v>
      </c>
      <c r="K1" s="3">
        <f>J1+1</f>
        <v>2021</v>
      </c>
      <c r="L1" s="3">
        <f t="shared" ref="L1:S1" si="0">K1+1</f>
        <v>2022</v>
      </c>
      <c r="M1" s="3">
        <f t="shared" si="0"/>
        <v>2023</v>
      </c>
      <c r="N1" s="3">
        <f t="shared" si="0"/>
        <v>2024</v>
      </c>
      <c r="O1" s="3">
        <f t="shared" si="0"/>
        <v>2025</v>
      </c>
      <c r="P1" s="3">
        <f t="shared" si="0"/>
        <v>2026</v>
      </c>
      <c r="Q1" s="3">
        <f t="shared" si="0"/>
        <v>2027</v>
      </c>
      <c r="R1" s="3">
        <f t="shared" si="0"/>
        <v>2028</v>
      </c>
      <c r="S1" s="3">
        <f t="shared" si="0"/>
        <v>2029</v>
      </c>
    </row>
    <row r="2" spans="1:19" x14ac:dyDescent="0.2">
      <c r="B2" s="2" t="s">
        <v>4</v>
      </c>
      <c r="G2" s="2">
        <v>24463</v>
      </c>
      <c r="M2" s="2">
        <v>27342</v>
      </c>
      <c r="N2" s="2">
        <v>27342</v>
      </c>
    </row>
    <row r="3" spans="1:19" x14ac:dyDescent="0.2">
      <c r="B3" s="2" t="s">
        <v>13</v>
      </c>
      <c r="G3" s="2">
        <v>283868</v>
      </c>
      <c r="M3" s="2">
        <v>233590</v>
      </c>
      <c r="N3" s="2">
        <v>253750</v>
      </c>
    </row>
    <row r="4" spans="1:19" x14ac:dyDescent="0.2">
      <c r="B4" s="2" t="s">
        <v>14</v>
      </c>
      <c r="G4" s="2">
        <v>390215</v>
      </c>
      <c r="M4" s="2">
        <v>345700</v>
      </c>
      <c r="N4" s="2">
        <v>274062</v>
      </c>
    </row>
    <row r="5" spans="1:19" x14ac:dyDescent="0.2">
      <c r="B5" s="2" t="s">
        <v>15</v>
      </c>
      <c r="G5" s="2">
        <v>57440</v>
      </c>
      <c r="M5" s="2">
        <v>53915</v>
      </c>
      <c r="N5" s="2">
        <v>50841</v>
      </c>
    </row>
    <row r="6" spans="1:19" x14ac:dyDescent="0.2">
      <c r="B6" s="2" t="s">
        <v>16</v>
      </c>
      <c r="G6" s="2">
        <v>518577</v>
      </c>
      <c r="M6" s="2">
        <v>411756</v>
      </c>
      <c r="N6" s="2">
        <v>442747</v>
      </c>
    </row>
    <row r="7" spans="1:19" x14ac:dyDescent="0.2">
      <c r="B7" s="2" t="s">
        <v>17</v>
      </c>
      <c r="G7" s="2">
        <v>452888</v>
      </c>
      <c r="M7" s="2">
        <v>519085</v>
      </c>
      <c r="N7" s="2">
        <v>476657</v>
      </c>
    </row>
    <row r="8" spans="1:19" x14ac:dyDescent="0.2">
      <c r="B8" s="2" t="s">
        <v>18</v>
      </c>
      <c r="G8" s="2">
        <v>683330</v>
      </c>
      <c r="M8" s="2">
        <v>671217</v>
      </c>
      <c r="N8" s="2">
        <v>675914</v>
      </c>
    </row>
    <row r="9" spans="1:19" x14ac:dyDescent="0.2">
      <c r="B9" s="2" t="s">
        <v>19</v>
      </c>
      <c r="G9" s="2">
        <v>19422</v>
      </c>
      <c r="M9" s="2">
        <v>20098</v>
      </c>
      <c r="N9" s="2">
        <v>19300</v>
      </c>
    </row>
    <row r="10" spans="1:19" x14ac:dyDescent="0.2">
      <c r="B10" s="2" t="s">
        <v>22</v>
      </c>
      <c r="G10" s="2">
        <v>4430</v>
      </c>
      <c r="M10" s="2">
        <v>4421</v>
      </c>
      <c r="N10" s="2">
        <v>4494</v>
      </c>
    </row>
    <row r="11" spans="1:19" x14ac:dyDescent="0.2">
      <c r="B11" s="2" t="s">
        <v>20</v>
      </c>
      <c r="G11" s="2">
        <v>30814</v>
      </c>
      <c r="M11" s="2">
        <v>28747</v>
      </c>
      <c r="N11" s="2">
        <v>30192</v>
      </c>
    </row>
    <row r="12" spans="1:19" x14ac:dyDescent="0.2">
      <c r="B12" s="2" t="s">
        <v>21</v>
      </c>
      <c r="G12" s="2">
        <v>106067</v>
      </c>
      <c r="M12" s="2">
        <v>95963</v>
      </c>
      <c r="N12" s="2">
        <v>102206</v>
      </c>
    </row>
    <row r="13" spans="1:19" x14ac:dyDescent="0.2">
      <c r="B13" s="2" t="s">
        <v>23</v>
      </c>
      <c r="G13" s="2">
        <f>SUM(G2:G12)</f>
        <v>2571514</v>
      </c>
      <c r="M13" s="2">
        <f>SUM(M2:M12)</f>
        <v>2411834</v>
      </c>
      <c r="N13" s="2">
        <f>SUM(N2:N12)</f>
        <v>2357505</v>
      </c>
    </row>
    <row r="15" spans="1:19" x14ac:dyDescent="0.2">
      <c r="B15" s="2" t="s">
        <v>13</v>
      </c>
      <c r="G15" s="2">
        <v>1316410</v>
      </c>
      <c r="L15" s="4"/>
      <c r="M15" s="2">
        <v>1308681</v>
      </c>
      <c r="N15" s="2">
        <v>1284458</v>
      </c>
    </row>
    <row r="16" spans="1:19" x14ac:dyDescent="0.2">
      <c r="B16" s="2" t="s">
        <v>24</v>
      </c>
      <c r="G16" s="2">
        <v>403959</v>
      </c>
      <c r="M16" s="2">
        <v>278107</v>
      </c>
      <c r="N16" s="2">
        <v>254755</v>
      </c>
    </row>
    <row r="17" spans="2:15" x14ac:dyDescent="0.2">
      <c r="B17" s="2" t="s">
        <v>25</v>
      </c>
      <c r="G17" s="2">
        <v>78302</v>
      </c>
      <c r="M17" s="2">
        <v>63539</v>
      </c>
      <c r="N17" s="2">
        <v>66601</v>
      </c>
    </row>
    <row r="18" spans="2:15" x14ac:dyDescent="0.2">
      <c r="B18" s="2" t="s">
        <v>26</v>
      </c>
      <c r="G18" s="2">
        <v>148688</v>
      </c>
      <c r="M18" s="2">
        <v>155345</v>
      </c>
      <c r="N18" s="2">
        <v>133846</v>
      </c>
    </row>
    <row r="19" spans="2:15" x14ac:dyDescent="0.2">
      <c r="B19" s="2" t="s">
        <v>5</v>
      </c>
      <c r="G19" s="2">
        <f>49139+295684</f>
        <v>344823</v>
      </c>
      <c r="M19" s="2">
        <f>37457+286619</f>
        <v>324076</v>
      </c>
      <c r="N19" s="2">
        <f>48505+287300</f>
        <v>335805</v>
      </c>
    </row>
    <row r="20" spans="2:15" x14ac:dyDescent="0.2">
      <c r="B20" s="2" t="s">
        <v>27</v>
      </c>
      <c r="G20" s="2">
        <v>66074</v>
      </c>
      <c r="M20" s="2">
        <v>75835</v>
      </c>
      <c r="N20" s="2">
        <v>68114</v>
      </c>
    </row>
    <row r="21" spans="2:15" x14ac:dyDescent="0.2">
      <c r="B21" s="2" t="s">
        <v>28</v>
      </c>
      <c r="G21" s="2">
        <f>SUM(G15:G20)</f>
        <v>2358256</v>
      </c>
      <c r="M21" s="2">
        <f>SUM(M15:M20)</f>
        <v>2205583</v>
      </c>
      <c r="N21" s="2">
        <f>SUM(N15:N20)</f>
        <v>2143579</v>
      </c>
    </row>
    <row r="23" spans="2:15" x14ac:dyDescent="0.2">
      <c r="B23" s="2" t="s">
        <v>29</v>
      </c>
      <c r="G23" s="2">
        <f>G13-G21</f>
        <v>213258</v>
      </c>
      <c r="M23" s="2">
        <f>M13-M21</f>
        <v>206251</v>
      </c>
      <c r="N23" s="2">
        <f>N13-N21</f>
        <v>213926</v>
      </c>
    </row>
    <row r="24" spans="2:15" x14ac:dyDescent="0.2">
      <c r="B24" s="2" t="s">
        <v>30</v>
      </c>
      <c r="G24" s="2">
        <f>G23-G9-G10</f>
        <v>189406</v>
      </c>
      <c r="M24" s="2">
        <f>M23-M9-M10</f>
        <v>181732</v>
      </c>
      <c r="N24" s="2">
        <f>N23-N9-N10</f>
        <v>190132</v>
      </c>
    </row>
    <row r="25" spans="2:15" x14ac:dyDescent="0.2">
      <c r="K25" s="4"/>
    </row>
    <row r="26" spans="2:15" x14ac:dyDescent="0.2">
      <c r="B26" s="2" t="s">
        <v>2</v>
      </c>
      <c r="G26" s="2">
        <v>1920</v>
      </c>
      <c r="K26" s="4"/>
      <c r="M26" s="2">
        <v>1903.1</v>
      </c>
      <c r="N26" s="2">
        <v>1877.1</v>
      </c>
    </row>
    <row r="27" spans="2:15" ht="15" x14ac:dyDescent="0.25">
      <c r="B27" s="2" t="s">
        <v>32</v>
      </c>
      <c r="G27" s="2">
        <f>G24/G26</f>
        <v>98.64895833333334</v>
      </c>
      <c r="M27" s="2">
        <f>M24/M26</f>
        <v>95.492617308601766</v>
      </c>
      <c r="N27" s="2">
        <f>N24/N26</f>
        <v>101.29028821053754</v>
      </c>
      <c r="O27" s="5"/>
    </row>
    <row r="28" spans="2:15" x14ac:dyDescent="0.2">
      <c r="B28" s="2" t="s">
        <v>31</v>
      </c>
      <c r="G28" s="2">
        <v>71</v>
      </c>
      <c r="M28" s="2">
        <v>54</v>
      </c>
      <c r="N28" s="2">
        <v>70</v>
      </c>
    </row>
    <row r="29" spans="2:15" x14ac:dyDescent="0.2">
      <c r="G29" s="4">
        <f>G28/G27</f>
        <v>0.71972376799045434</v>
      </c>
      <c r="M29" s="4">
        <f>M28/M27</f>
        <v>0.56548874166354846</v>
      </c>
      <c r="N29" s="4">
        <f>N28/N27</f>
        <v>0.6910830370479456</v>
      </c>
    </row>
    <row r="30" spans="2:15" x14ac:dyDescent="0.2">
      <c r="K30" s="4"/>
    </row>
    <row r="31" spans="2:15" x14ac:dyDescent="0.2">
      <c r="G31" s="4"/>
      <c r="M31" s="4"/>
      <c r="N3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2025-06-01T01:50:50Z</dcterms:created>
  <dcterms:modified xsi:type="dcterms:W3CDTF">2025-06-03T03:57:32Z</dcterms:modified>
</cp:coreProperties>
</file>