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DA6DFB3-BFC5-439E-AE3A-4F4B232D6C84}" xr6:coauthVersionLast="47" xr6:coauthVersionMax="47" xr10:uidLastSave="{00000000-0000-0000-0000-000000000000}"/>
  <bookViews>
    <workbookView xWindow="3285" yWindow="1725" windowWidth="19695" windowHeight="13635" activeTab="1" xr2:uid="{2D7630E8-571A-4F85-BA77-29E9E73C39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Q23" i="2"/>
  <c r="R23" i="2"/>
  <c r="S23" i="2"/>
  <c r="O23" i="2"/>
  <c r="O28" i="2"/>
  <c r="P28" i="2"/>
  <c r="L23" i="2"/>
  <c r="M23" i="2"/>
  <c r="N23" i="2"/>
  <c r="M28" i="2"/>
  <c r="N28" i="2"/>
  <c r="L28" i="2"/>
  <c r="O15" i="2"/>
  <c r="P15" i="2"/>
  <c r="Q15" i="2"/>
  <c r="R15" i="2"/>
  <c r="S15" i="2"/>
  <c r="M15" i="2"/>
  <c r="N15" i="2"/>
  <c r="L15" i="2"/>
  <c r="P24" i="2"/>
  <c r="Q24" i="2"/>
  <c r="R24" i="2" s="1"/>
  <c r="S24" i="2" s="1"/>
  <c r="S8" i="2" s="1"/>
  <c r="O24" i="2"/>
  <c r="P21" i="2"/>
  <c r="Q21" i="2"/>
  <c r="R21" i="2"/>
  <c r="S21" i="2"/>
  <c r="O21" i="2"/>
  <c r="O10" i="2"/>
  <c r="M22" i="2"/>
  <c r="N22" i="2"/>
  <c r="L22" i="2"/>
  <c r="M21" i="2"/>
  <c r="N21" i="2"/>
  <c r="L21" i="2"/>
  <c r="N30" i="2"/>
  <c r="I30" i="2"/>
  <c r="J30" i="2"/>
  <c r="H30" i="2"/>
  <c r="G30" i="2"/>
  <c r="G32" i="2"/>
  <c r="M19" i="2"/>
  <c r="N19" i="2"/>
  <c r="L19" i="2"/>
  <c r="M14" i="2"/>
  <c r="N14" i="2"/>
  <c r="L14" i="2"/>
  <c r="M12" i="2"/>
  <c r="N12" i="2"/>
  <c r="L12" i="2"/>
  <c r="M9" i="2"/>
  <c r="N9" i="2"/>
  <c r="L9" i="2"/>
  <c r="P8" i="2"/>
  <c r="O8" i="2"/>
  <c r="M24" i="2"/>
  <c r="N24" i="2"/>
  <c r="L24" i="2"/>
  <c r="M8" i="2"/>
  <c r="N8" i="2"/>
  <c r="L8" i="2"/>
  <c r="M4" i="2"/>
  <c r="N4" i="2"/>
  <c r="L4" i="2"/>
  <c r="O2" i="2"/>
  <c r="P2" i="2" s="1"/>
  <c r="N18" i="2"/>
  <c r="M18" i="2"/>
  <c r="D5" i="1"/>
  <c r="M1" i="2"/>
  <c r="N1" i="2" s="1"/>
  <c r="O1" i="2" s="1"/>
  <c r="P1" i="2" s="1"/>
  <c r="Q1" i="2" s="1"/>
  <c r="R1" i="2" s="1"/>
  <c r="S1" i="2" s="1"/>
  <c r="D4" i="1"/>
  <c r="D7" i="1" s="1"/>
  <c r="R8" i="2" l="1"/>
  <c r="Q8" i="2"/>
  <c r="O3" i="2"/>
  <c r="P3" i="2"/>
  <c r="S3" i="2"/>
  <c r="Q3" i="2"/>
  <c r="R3" i="2"/>
  <c r="Q2" i="2"/>
  <c r="P18" i="2"/>
  <c r="P4" i="2"/>
  <c r="P9" i="2" s="1"/>
  <c r="O18" i="2"/>
  <c r="O4" i="2"/>
  <c r="O9" i="2" s="1"/>
  <c r="Q28" i="2" l="1"/>
  <c r="P22" i="2"/>
  <c r="O12" i="2"/>
  <c r="O22" i="2"/>
  <c r="R2" i="2"/>
  <c r="Q18" i="2"/>
  <c r="Q4" i="2"/>
  <c r="Q9" i="2" s="1"/>
  <c r="S28" i="2" l="1"/>
  <c r="R28" i="2"/>
  <c r="O13" i="2"/>
  <c r="O14" i="2" s="1"/>
  <c r="O30" i="2" s="1"/>
  <c r="P10" i="2" s="1"/>
  <c r="P12" i="2" s="1"/>
  <c r="Q22" i="2"/>
  <c r="S2" i="2"/>
  <c r="R4" i="2"/>
  <c r="R9" i="2" s="1"/>
  <c r="R18" i="2"/>
  <c r="T28" i="2" l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P13" i="2"/>
  <c r="P14" i="2" s="1"/>
  <c r="P30" i="2" s="1"/>
  <c r="Q10" i="2" s="1"/>
  <c r="Q12" i="2" s="1"/>
  <c r="Q13" i="2" s="1"/>
  <c r="Q14" i="2" s="1"/>
  <c r="Q30" i="2" s="1"/>
  <c r="R10" i="2" s="1"/>
  <c r="R12" i="2" s="1"/>
  <c r="R22" i="2"/>
  <c r="S18" i="2"/>
  <c r="S4" i="2"/>
  <c r="S9" i="2" s="1"/>
  <c r="V20" i="2" l="1"/>
  <c r="R13" i="2"/>
  <c r="R14" i="2" s="1"/>
  <c r="R30" i="2" s="1"/>
  <c r="S22" i="2"/>
  <c r="S10" i="2" l="1"/>
  <c r="S12" i="2" s="1"/>
  <c r="S13" i="2" l="1"/>
  <c r="S14" i="2" s="1"/>
  <c r="T14" i="2" l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V21" i="2" s="1"/>
  <c r="V22" i="2" s="1"/>
  <c r="S30" i="2"/>
</calcChain>
</file>

<file path=xl/sharedStrings.xml><?xml version="1.0" encoding="utf-8"?>
<sst xmlns="http://schemas.openxmlformats.org/spreadsheetml/2006/main" count="52" uniqueCount="45">
  <si>
    <t>SPOT</t>
  </si>
  <si>
    <t>Price</t>
  </si>
  <si>
    <t>Shares</t>
  </si>
  <si>
    <t>MC</t>
  </si>
  <si>
    <t>Cash</t>
  </si>
  <si>
    <t>Debt</t>
  </si>
  <si>
    <t>EV</t>
  </si>
  <si>
    <t>Main</t>
  </si>
  <si>
    <t>Q125</t>
  </si>
  <si>
    <t>Q225</t>
  </si>
  <si>
    <t>Q325</t>
  </si>
  <si>
    <t>Q425</t>
  </si>
  <si>
    <t>Q124</t>
  </si>
  <si>
    <t>Q224</t>
  </si>
  <si>
    <t>Q324</t>
  </si>
  <si>
    <t>Q424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</si>
  <si>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</si>
  <si>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</si>
  <si>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</si>
  <si>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</si>
  <si>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</si>
  <si>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</si>
  <si>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</si>
  <si>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</si>
  <si>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</si>
  <si>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</si>
  <si>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</si>
  <si>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</si>
  <si>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</si>
  <si>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</si>
  <si>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</si>
  <si>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</si>
  <si>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</si>
  <si>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</si>
  <si>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</si>
  <si>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</si>
  <si>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</si>
  <si>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</si>
  <si>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</si>
  <si>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OPEX Margin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</si>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</sst>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0</xdr:row>
      <xdr:rowOff>28575</xdr:rowOff>
    </xdr:from>
    <xdr:to>
      <xdr:col>14</xdr:col>
      <xdr:colOff>0</xdr:colOff>
      <xdr:row>47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D4D5CA-6406-67A4-3D98-ED4F25331B47}"/>
            </a:ext>
          </a:extLst>
        </xdr:cNvPr>
        <xdr:cNvCxnSpPr/>
      </xdr:nvCxnSpPr>
      <xdr:spPr>
        <a:xfrm>
          <a:off x="8572500" y="28575"/>
          <a:ext cx="19050" cy="8458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0</xdr:row>
      <xdr:rowOff>0</xdr:rowOff>
    </xdr:from>
    <xdr:to>
      <xdr:col>7</xdr:col>
      <xdr:colOff>38100</xdr:colOff>
      <xdr:row>47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72CCB3-55B4-4349-AE0C-64FD3E7F7C02}"/>
            </a:ext>
          </a:extLst>
        </xdr:cNvPr>
        <xdr:cNvCxnSpPr/>
      </xdr:nvCxnSpPr>
      <xdr:spPr>
        <a:xfrm>
          <a:off x="3810000" y="0"/>
          <a:ext cx="19050" cy="8458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5E30-94FB-4B61-B932-EBE28853E82E}">
  <dimension ref="A1:E7"/>
  <sheetViews>
    <sheetView zoomScale="205" zoomScaleNormal="205" workbookViewId="0">
      <selection activeCell="D6" sqref="D6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2">
        <v>655</v>
      </c>
    </row>
    <row r="3" spans="1:5" x14ac:dyDescent="0.2">
      <c r="C3" t="s">
        <v>2</v>
      </c>
      <c r="D3" s="2">
        <v>210.24299999999999</v>
      </c>
      <c r="E3" t="s">
        <v>8</v>
      </c>
    </row>
    <row r="4" spans="1:5" x14ac:dyDescent="0.2">
      <c r="C4" t="s">
        <v>3</v>
      </c>
      <c r="D4" s="2">
        <f>D3*D2</f>
        <v>137709.16500000001</v>
      </c>
    </row>
    <row r="5" spans="1:5" x14ac:dyDescent="0.2">
      <c r="C5" t="s">
        <v>4</v>
      </c>
      <c r="D5" s="2">
        <f>5019+2694+146</f>
        <v>7859</v>
      </c>
      <c r="E5" t="s">
        <v>8</v>
      </c>
    </row>
    <row r="6" spans="1:5" x14ac:dyDescent="0.2">
      <c r="C6" t="s">
        <v>5</v>
      </c>
      <c r="D6" s="2">
        <v>475</v>
      </c>
      <c r="E6" t="s">
        <v>8</v>
      </c>
    </row>
    <row r="7" spans="1:5" x14ac:dyDescent="0.2">
      <c r="C7" t="s">
        <v>6</v>
      </c>
      <c r="D7" s="2">
        <f>D4+D6-D5</f>
        <v>130325.16500000001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17D3-53EB-43CC-B01B-0C8E4B1D8BA7}">
  <dimension ref="A1:DU34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L29" sqref="L29"/>
    </sheetView>
  </sheetViews>
  <sheetFormatPr defaultRowHeight="14.25" x14ac:dyDescent="0.2"/>
  <cols>
    <col min="1" max="1" width="4.75" style="2" customWidth="1"/>
    <col min="2" max="2" width="17.25" style="2" customWidth="1"/>
    <col min="3" max="16384" width="9" style="2"/>
  </cols>
  <sheetData>
    <row r="1" spans="1:117" x14ac:dyDescent="0.2">
      <c r="A1" s="3" t="s">
        <v>7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8</v>
      </c>
      <c r="H1" s="2" t="s">
        <v>9</v>
      </c>
      <c r="I1" s="2" t="s">
        <v>10</v>
      </c>
      <c r="J1" s="2" t="s">
        <v>11</v>
      </c>
      <c r="L1" s="5">
        <v>2022</v>
      </c>
      <c r="M1" s="5">
        <f>L1+1</f>
        <v>2023</v>
      </c>
      <c r="N1" s="5">
        <f t="shared" ref="N1:S1" si="0">M1+1</f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</row>
    <row r="2" spans="1:117" s="4" customFormat="1" ht="15" x14ac:dyDescent="0.25">
      <c r="A2" s="2"/>
      <c r="B2" s="4" t="s">
        <v>16</v>
      </c>
      <c r="L2" s="4">
        <v>11727</v>
      </c>
      <c r="M2" s="4">
        <v>13247</v>
      </c>
      <c r="N2" s="4">
        <v>15673</v>
      </c>
      <c r="O2" s="4">
        <f>N2*1.19</f>
        <v>18650.87</v>
      </c>
      <c r="P2" s="4">
        <f t="shared" ref="P2:S2" si="1">O2*1.19</f>
        <v>22194.5353</v>
      </c>
      <c r="Q2" s="4">
        <f t="shared" si="1"/>
        <v>26411.497006999998</v>
      </c>
      <c r="R2" s="4">
        <f t="shared" si="1"/>
        <v>31429.681438329997</v>
      </c>
      <c r="S2" s="4">
        <f t="shared" si="1"/>
        <v>37401.320911612696</v>
      </c>
    </row>
    <row r="3" spans="1:117" x14ac:dyDescent="0.2">
      <c r="B3" s="2" t="s">
        <v>17</v>
      </c>
      <c r="L3" s="2">
        <v>8801</v>
      </c>
      <c r="M3" s="2">
        <v>9850</v>
      </c>
      <c r="N3" s="2">
        <v>10949</v>
      </c>
      <c r="O3" s="2">
        <f>O2*(1-O21)</f>
        <v>12860.663199999999</v>
      </c>
      <c r="P3" s="2">
        <f t="shared" ref="P3:S3" si="2">P2*(1-P21)</f>
        <v>15097.478825239998</v>
      </c>
      <c r="Q3" s="2">
        <f t="shared" si="2"/>
        <v>17712.634885886666</v>
      </c>
      <c r="R3" s="2">
        <f t="shared" si="2"/>
        <v>20767.486136481388</v>
      </c>
      <c r="S3" s="2">
        <f t="shared" si="2"/>
        <v>24332.668130136852</v>
      </c>
    </row>
    <row r="4" spans="1:117" x14ac:dyDescent="0.2">
      <c r="B4" s="2" t="s">
        <v>18</v>
      </c>
      <c r="L4" s="2">
        <f>L2-L3</f>
        <v>2926</v>
      </c>
      <c r="M4" s="2">
        <f t="shared" ref="M4:S4" si="3">M2-M3</f>
        <v>3397</v>
      </c>
      <c r="N4" s="2">
        <f t="shared" si="3"/>
        <v>4724</v>
      </c>
      <c r="O4" s="2">
        <f t="shared" si="3"/>
        <v>5790.2067999999999</v>
      </c>
      <c r="P4" s="2">
        <f t="shared" si="3"/>
        <v>7097.0564747600019</v>
      </c>
      <c r="Q4" s="2">
        <f t="shared" si="3"/>
        <v>8698.8621211133323</v>
      </c>
      <c r="R4" s="2">
        <f t="shared" si="3"/>
        <v>10662.195301848609</v>
      </c>
      <c r="S4" s="2">
        <f t="shared" si="3"/>
        <v>13068.652781475845</v>
      </c>
    </row>
    <row r="5" spans="1:117" x14ac:dyDescent="0.2">
      <c r="B5" s="2" t="s">
        <v>19</v>
      </c>
      <c r="L5" s="2">
        <v>1387</v>
      </c>
      <c r="M5" s="2">
        <v>1725</v>
      </c>
      <c r="N5" s="2">
        <v>1486</v>
      </c>
    </row>
    <row r="6" spans="1:117" x14ac:dyDescent="0.2">
      <c r="B6" s="2" t="s">
        <v>20</v>
      </c>
      <c r="L6" s="2">
        <v>1572</v>
      </c>
      <c r="M6" s="2">
        <v>1533</v>
      </c>
      <c r="N6" s="2">
        <v>1392</v>
      </c>
    </row>
    <row r="7" spans="1:117" x14ac:dyDescent="0.2">
      <c r="B7" s="2" t="s">
        <v>21</v>
      </c>
      <c r="L7" s="2">
        <v>626</v>
      </c>
      <c r="M7" s="2">
        <v>585</v>
      </c>
      <c r="N7" s="2">
        <v>481</v>
      </c>
    </row>
    <row r="8" spans="1:117" x14ac:dyDescent="0.2">
      <c r="B8" s="2" t="s">
        <v>22</v>
      </c>
      <c r="L8" s="2">
        <f>SUM(L5:L7)</f>
        <v>3585</v>
      </c>
      <c r="M8" s="2">
        <f t="shared" ref="M8:N8" si="4">SUM(M5:M7)</f>
        <v>3843</v>
      </c>
      <c r="N8" s="2">
        <f t="shared" si="4"/>
        <v>3359</v>
      </c>
      <c r="O8" s="2">
        <f>O2*O24</f>
        <v>3877.2936999999993</v>
      </c>
      <c r="P8" s="2">
        <f t="shared" ref="P8:S8" si="5">P2*P24</f>
        <v>4475.5601179099995</v>
      </c>
      <c r="Q8" s="2">
        <f t="shared" si="5"/>
        <v>5166.1390441035119</v>
      </c>
      <c r="R8" s="2">
        <f t="shared" si="5"/>
        <v>5963.2742986086832</v>
      </c>
      <c r="S8" s="2">
        <f t="shared" si="5"/>
        <v>6883.4075228840029</v>
      </c>
    </row>
    <row r="9" spans="1:117" x14ac:dyDescent="0.2">
      <c r="B9" s="2" t="s">
        <v>23</v>
      </c>
      <c r="L9" s="2">
        <f>L4-L8</f>
        <v>-659</v>
      </c>
      <c r="M9" s="2">
        <f t="shared" ref="M9:N9" si="6">M4-M8</f>
        <v>-446</v>
      </c>
      <c r="N9" s="2">
        <f t="shared" si="6"/>
        <v>1365</v>
      </c>
      <c r="O9" s="2">
        <f t="shared" ref="O9" si="7">O4-O8</f>
        <v>1912.9131000000007</v>
      </c>
      <c r="P9" s="2">
        <f t="shared" ref="P9" si="8">P4-P8</f>
        <v>2621.4963568500025</v>
      </c>
      <c r="Q9" s="2">
        <f t="shared" ref="Q9" si="9">Q4-Q8</f>
        <v>3532.7230770098204</v>
      </c>
      <c r="R9" s="2">
        <f t="shared" ref="R9" si="10">R4-R8</f>
        <v>4698.921003239926</v>
      </c>
      <c r="S9" s="2">
        <f t="shared" ref="S9" si="11">S4-S8</f>
        <v>6185.2452585918418</v>
      </c>
    </row>
    <row r="10" spans="1:117" x14ac:dyDescent="0.2">
      <c r="B10" s="2" t="s">
        <v>24</v>
      </c>
      <c r="L10" s="2">
        <v>421</v>
      </c>
      <c r="M10" s="2">
        <v>161</v>
      </c>
      <c r="N10" s="2">
        <v>328</v>
      </c>
      <c r="O10" s="2">
        <f>N30*$V$17</f>
        <v>443.03999999999996</v>
      </c>
      <c r="P10" s="2">
        <f t="shared" ref="P10:S10" si="12">O30*$V$17</f>
        <v>563.19360810000001</v>
      </c>
      <c r="Q10" s="2">
        <f t="shared" si="12"/>
        <v>725.61279631245009</v>
      </c>
      <c r="R10" s="2">
        <f t="shared" si="12"/>
        <v>932.5679197559125</v>
      </c>
      <c r="S10" s="2">
        <f t="shared" si="12"/>
        <v>1206.2582814135101</v>
      </c>
    </row>
    <row r="11" spans="1:117" x14ac:dyDescent="0.2">
      <c r="B11" s="2" t="s">
        <v>25</v>
      </c>
      <c r="L11" s="2">
        <v>132</v>
      </c>
      <c r="M11" s="2">
        <v>220</v>
      </c>
      <c r="N11" s="2">
        <v>352</v>
      </c>
    </row>
    <row r="12" spans="1:117" x14ac:dyDescent="0.2">
      <c r="B12" s="2" t="s">
        <v>26</v>
      </c>
      <c r="L12" s="2">
        <f>L9+L10-L11</f>
        <v>-370</v>
      </c>
      <c r="M12" s="2">
        <f t="shared" ref="M12:S12" si="13">M9+M10-M11</f>
        <v>-505</v>
      </c>
      <c r="N12" s="2">
        <f t="shared" si="13"/>
        <v>1341</v>
      </c>
      <c r="O12" s="2">
        <f t="shared" si="13"/>
        <v>2355.9531000000006</v>
      </c>
      <c r="P12" s="2">
        <f t="shared" si="13"/>
        <v>3184.6899649500024</v>
      </c>
      <c r="Q12" s="2">
        <f t="shared" si="13"/>
        <v>4258.3358733222703</v>
      </c>
      <c r="R12" s="2">
        <f t="shared" si="13"/>
        <v>5631.4889229958389</v>
      </c>
      <c r="S12" s="2">
        <f t="shared" si="13"/>
        <v>7391.5035400053521</v>
      </c>
    </row>
    <row r="13" spans="1:117" x14ac:dyDescent="0.2">
      <c r="B13" s="2" t="s">
        <v>27</v>
      </c>
      <c r="L13" s="2">
        <v>60</v>
      </c>
      <c r="M13" s="2">
        <v>27</v>
      </c>
      <c r="N13" s="2">
        <v>203</v>
      </c>
      <c r="O13" s="2">
        <f>O12*O19</f>
        <v>353.39296500000006</v>
      </c>
      <c r="P13" s="2">
        <f t="shared" ref="P13:S13" si="14">P12*P19</f>
        <v>477.70349474250031</v>
      </c>
      <c r="Q13" s="2">
        <f t="shared" si="14"/>
        <v>809.08381593123136</v>
      </c>
      <c r="R13" s="2">
        <f t="shared" si="14"/>
        <v>1069.9828953692095</v>
      </c>
      <c r="S13" s="2">
        <f t="shared" si="14"/>
        <v>1404.3856726010169</v>
      </c>
    </row>
    <row r="14" spans="1:117" s="4" customFormat="1" ht="15" x14ac:dyDescent="0.25">
      <c r="A14" s="2"/>
      <c r="B14" s="4" t="s">
        <v>28</v>
      </c>
      <c r="L14" s="4">
        <f>L12-L13</f>
        <v>-430</v>
      </c>
      <c r="M14" s="4">
        <f t="shared" ref="M14:N14" si="15">M12-M13</f>
        <v>-532</v>
      </c>
      <c r="N14" s="4">
        <f t="shared" si="15"/>
        <v>1138</v>
      </c>
      <c r="O14" s="4">
        <f t="shared" ref="O14" si="16">O12-O13</f>
        <v>2002.5601350000006</v>
      </c>
      <c r="P14" s="4">
        <f t="shared" ref="P14" si="17">P12-P13</f>
        <v>2706.986470207502</v>
      </c>
      <c r="Q14" s="4">
        <f t="shared" ref="Q14" si="18">Q12-Q13</f>
        <v>3449.2520573910388</v>
      </c>
      <c r="R14" s="4">
        <f t="shared" ref="R14" si="19">R12-R13</f>
        <v>4561.5060276266295</v>
      </c>
      <c r="S14" s="4">
        <f t="shared" ref="S14" si="20">S12-S13</f>
        <v>5987.1178674043349</v>
      </c>
      <c r="T14" s="4">
        <f>S14*(1+$V$18)</f>
        <v>6166.7314034264655</v>
      </c>
      <c r="U14" s="4">
        <f t="shared" ref="U14:CF14" si="21">T14*(1+$V$18)</f>
        <v>6351.7333455292592</v>
      </c>
      <c r="V14" s="4">
        <f t="shared" si="21"/>
        <v>6542.2853458951367</v>
      </c>
      <c r="W14" s="4">
        <f t="shared" si="21"/>
        <v>6738.5539062719909</v>
      </c>
      <c r="X14" s="4">
        <f t="shared" si="21"/>
        <v>6940.7105234601504</v>
      </c>
      <c r="Y14" s="4">
        <f t="shared" si="21"/>
        <v>7148.9318391639554</v>
      </c>
      <c r="Z14" s="4">
        <f t="shared" si="21"/>
        <v>7363.399794338874</v>
      </c>
      <c r="AA14" s="4">
        <f t="shared" si="21"/>
        <v>7584.3017881690403</v>
      </c>
      <c r="AB14" s="4">
        <f t="shared" si="21"/>
        <v>7811.8308418141114</v>
      </c>
      <c r="AC14" s="4">
        <f t="shared" si="21"/>
        <v>8046.1857670685349</v>
      </c>
      <c r="AD14" s="4">
        <f t="shared" si="21"/>
        <v>8287.5713400805907</v>
      </c>
      <c r="AE14" s="4">
        <f t="shared" si="21"/>
        <v>8536.1984802830084</v>
      </c>
      <c r="AF14" s="4">
        <f t="shared" si="21"/>
        <v>8792.284434691499</v>
      </c>
      <c r="AG14" s="4">
        <f t="shared" si="21"/>
        <v>9056.0529677322447</v>
      </c>
      <c r="AH14" s="4">
        <f t="shared" si="21"/>
        <v>9327.7345567642114</v>
      </c>
      <c r="AI14" s="4">
        <f t="shared" si="21"/>
        <v>9607.5665934671379</v>
      </c>
      <c r="AJ14" s="4">
        <f t="shared" si="21"/>
        <v>9895.7935912711528</v>
      </c>
      <c r="AK14" s="4">
        <f t="shared" si="21"/>
        <v>10192.667399009288</v>
      </c>
      <c r="AL14" s="4">
        <f t="shared" si="21"/>
        <v>10498.447420979566</v>
      </c>
      <c r="AM14" s="4">
        <f t="shared" si="21"/>
        <v>10813.400843608953</v>
      </c>
      <c r="AN14" s="4">
        <f t="shared" si="21"/>
        <v>11137.802868917222</v>
      </c>
      <c r="AO14" s="4">
        <f t="shared" si="21"/>
        <v>11471.93695498474</v>
      </c>
      <c r="AP14" s="4">
        <f t="shared" si="21"/>
        <v>11816.095063634282</v>
      </c>
      <c r="AQ14" s="4">
        <f t="shared" si="21"/>
        <v>12170.57791554331</v>
      </c>
      <c r="AR14" s="4">
        <f t="shared" si="21"/>
        <v>12535.69525300961</v>
      </c>
      <c r="AS14" s="4">
        <f t="shared" si="21"/>
        <v>12911.766110599898</v>
      </c>
      <c r="AT14" s="4">
        <f t="shared" si="21"/>
        <v>13299.119093917894</v>
      </c>
      <c r="AU14" s="4">
        <f t="shared" si="21"/>
        <v>13698.092666735431</v>
      </c>
      <c r="AV14" s="4">
        <f t="shared" si="21"/>
        <v>14109.035446737495</v>
      </c>
      <c r="AW14" s="4">
        <f t="shared" si="21"/>
        <v>14532.306510139621</v>
      </c>
      <c r="AX14" s="4">
        <f t="shared" si="21"/>
        <v>14968.27570544381</v>
      </c>
      <c r="AY14" s="4">
        <f t="shared" si="21"/>
        <v>15417.323976607124</v>
      </c>
      <c r="AZ14" s="4">
        <f t="shared" si="21"/>
        <v>15879.843695905338</v>
      </c>
      <c r="BA14" s="4">
        <f t="shared" si="21"/>
        <v>16356.239006782498</v>
      </c>
      <c r="BB14" s="4">
        <f t="shared" si="21"/>
        <v>16846.926176985973</v>
      </c>
      <c r="BC14" s="4">
        <f t="shared" si="21"/>
        <v>17352.333962295554</v>
      </c>
      <c r="BD14" s="4">
        <f t="shared" si="21"/>
        <v>17872.903981164422</v>
      </c>
      <c r="BE14" s="4">
        <f t="shared" si="21"/>
        <v>18409.091100599355</v>
      </c>
      <c r="BF14" s="4">
        <f t="shared" si="21"/>
        <v>18961.363833617335</v>
      </c>
      <c r="BG14" s="4">
        <f t="shared" si="21"/>
        <v>19530.204748625856</v>
      </c>
      <c r="BH14" s="4">
        <f t="shared" si="21"/>
        <v>20116.110891084631</v>
      </c>
      <c r="BI14" s="4">
        <f t="shared" si="21"/>
        <v>20719.594217817172</v>
      </c>
      <c r="BJ14" s="4">
        <f t="shared" si="21"/>
        <v>21341.182044351688</v>
      </c>
      <c r="BK14" s="4">
        <f t="shared" si="21"/>
        <v>21981.417505682239</v>
      </c>
      <c r="BL14" s="4">
        <f t="shared" si="21"/>
        <v>22640.860030852706</v>
      </c>
      <c r="BM14" s="4">
        <f t="shared" si="21"/>
        <v>23320.085831778288</v>
      </c>
      <c r="BN14" s="4">
        <f t="shared" si="21"/>
        <v>24019.688406731639</v>
      </c>
      <c r="BO14" s="4">
        <f t="shared" si="21"/>
        <v>24740.279058933589</v>
      </c>
      <c r="BP14" s="4">
        <f t="shared" si="21"/>
        <v>25482.487430701596</v>
      </c>
      <c r="BQ14" s="4">
        <f t="shared" si="21"/>
        <v>26246.962053622643</v>
      </c>
      <c r="BR14" s="4">
        <f t="shared" si="21"/>
        <v>27034.370915231324</v>
      </c>
      <c r="BS14" s="4">
        <f t="shared" si="21"/>
        <v>27845.402042688263</v>
      </c>
      <c r="BT14" s="4">
        <f t="shared" si="21"/>
        <v>28680.764103968912</v>
      </c>
      <c r="BU14" s="4">
        <f t="shared" si="21"/>
        <v>29541.187027087981</v>
      </c>
      <c r="BV14" s="4">
        <f t="shared" si="21"/>
        <v>30427.422637900621</v>
      </c>
      <c r="BW14" s="4">
        <f t="shared" si="21"/>
        <v>31340.245317037639</v>
      </c>
      <c r="BX14" s="4">
        <f t="shared" si="21"/>
        <v>32280.452676548768</v>
      </c>
      <c r="BY14" s="4">
        <f t="shared" si="21"/>
        <v>33248.866256845235</v>
      </c>
      <c r="BZ14" s="4">
        <f t="shared" si="21"/>
        <v>34246.332244550591</v>
      </c>
      <c r="CA14" s="4">
        <f t="shared" si="21"/>
        <v>35273.722211887107</v>
      </c>
      <c r="CB14" s="4">
        <f t="shared" si="21"/>
        <v>36331.933878243719</v>
      </c>
      <c r="CC14" s="4">
        <f t="shared" si="21"/>
        <v>37421.891894591034</v>
      </c>
      <c r="CD14" s="4">
        <f t="shared" si="21"/>
        <v>38544.548651428762</v>
      </c>
      <c r="CE14" s="4">
        <f t="shared" si="21"/>
        <v>39700.885110971627</v>
      </c>
      <c r="CF14" s="4">
        <f t="shared" si="21"/>
        <v>40891.91166430078</v>
      </c>
      <c r="CG14" s="4">
        <f t="shared" ref="CG14:DM14" si="22">CF14*(1+$V$18)</f>
        <v>42118.669014229803</v>
      </c>
      <c r="CH14" s="4">
        <f t="shared" si="22"/>
        <v>43382.229084656698</v>
      </c>
      <c r="CI14" s="4">
        <f t="shared" si="22"/>
        <v>44683.695957196396</v>
      </c>
      <c r="CJ14" s="4">
        <f t="shared" si="22"/>
        <v>46024.206835912286</v>
      </c>
      <c r="CK14" s="4">
        <f t="shared" si="22"/>
        <v>47404.933040989657</v>
      </c>
      <c r="CL14" s="4">
        <f t="shared" si="22"/>
        <v>48827.08103221935</v>
      </c>
      <c r="CM14" s="4">
        <f t="shared" si="22"/>
        <v>50291.89346318593</v>
      </c>
      <c r="CN14" s="4">
        <f t="shared" si="22"/>
        <v>51800.65026708151</v>
      </c>
      <c r="CO14" s="4">
        <f t="shared" si="22"/>
        <v>53354.669775093957</v>
      </c>
      <c r="CP14" s="4">
        <f t="shared" si="22"/>
        <v>54955.309868346776</v>
      </c>
      <c r="CQ14" s="4">
        <f t="shared" si="22"/>
        <v>56603.969164397182</v>
      </c>
      <c r="CR14" s="4">
        <f t="shared" si="22"/>
        <v>58302.088239329096</v>
      </c>
      <c r="CS14" s="4">
        <f t="shared" si="22"/>
        <v>60051.150886508971</v>
      </c>
      <c r="CT14" s="4">
        <f t="shared" si="22"/>
        <v>61852.685413104242</v>
      </c>
      <c r="CU14" s="4">
        <f t="shared" si="22"/>
        <v>63708.265975497372</v>
      </c>
      <c r="CV14" s="4">
        <f t="shared" si="22"/>
        <v>65619.513954762297</v>
      </c>
      <c r="CW14" s="4">
        <f t="shared" si="22"/>
        <v>67588.099373405174</v>
      </c>
      <c r="CX14" s="4">
        <f t="shared" si="22"/>
        <v>69615.742354607326</v>
      </c>
      <c r="CY14" s="4">
        <f t="shared" si="22"/>
        <v>71704.214625245542</v>
      </c>
      <c r="CZ14" s="4">
        <f t="shared" si="22"/>
        <v>73855.341064002903</v>
      </c>
      <c r="DA14" s="4">
        <f t="shared" si="22"/>
        <v>76071.001295922993</v>
      </c>
      <c r="DB14" s="4">
        <f t="shared" si="22"/>
        <v>78353.131334800681</v>
      </c>
      <c r="DC14" s="4">
        <f t="shared" si="22"/>
        <v>80703.725274844706</v>
      </c>
      <c r="DD14" s="4">
        <f t="shared" si="22"/>
        <v>83124.837033090051</v>
      </c>
      <c r="DE14" s="4">
        <f t="shared" si="22"/>
        <v>85618.582144082757</v>
      </c>
      <c r="DF14" s="4">
        <f t="shared" si="22"/>
        <v>88187.139608405239</v>
      </c>
      <c r="DG14" s="4">
        <f t="shared" si="22"/>
        <v>90832.753796657402</v>
      </c>
      <c r="DH14" s="4">
        <f t="shared" si="22"/>
        <v>93557.736410557132</v>
      </c>
      <c r="DI14" s="4">
        <f t="shared" si="22"/>
        <v>96364.468502873846</v>
      </c>
      <c r="DJ14" s="4">
        <f t="shared" si="22"/>
        <v>99255.402557960057</v>
      </c>
      <c r="DK14" s="4">
        <f t="shared" si="22"/>
        <v>102233.06463469887</v>
      </c>
      <c r="DL14" s="4">
        <f t="shared" si="22"/>
        <v>105300.05657373983</v>
      </c>
      <c r="DM14" s="4">
        <f t="shared" si="22"/>
        <v>108459.05827095202</v>
      </c>
    </row>
    <row r="15" spans="1:117" x14ac:dyDescent="0.2">
      <c r="B15" s="2" t="s">
        <v>29</v>
      </c>
      <c r="L15" s="9">
        <f>L14/L16</f>
        <v>-2.1956026674019382</v>
      </c>
      <c r="M15" s="9">
        <f t="shared" ref="M15:N15" si="23">M14/M16</f>
        <v>-2.7319598217036747</v>
      </c>
      <c r="N15" s="9">
        <f t="shared" si="23"/>
        <v>5.4978501376878111</v>
      </c>
      <c r="O15" s="9">
        <f t="shared" ref="O15" si="24">O14/O16</f>
        <v>9.6746709261317001</v>
      </c>
      <c r="P15" s="9">
        <f t="shared" ref="P15" si="25">P14/P16</f>
        <v>13.077861105403652</v>
      </c>
      <c r="Q15" s="9">
        <f t="shared" ref="Q15" si="26">Q14/Q16</f>
        <v>16.663858434663698</v>
      </c>
      <c r="R15" s="9">
        <f t="shared" ref="R15" si="27">R14/R16</f>
        <v>22.037325608129038</v>
      </c>
      <c r="S15" s="9">
        <f t="shared" ref="S15" si="28">S14/S16</f>
        <v>28.924672048912193</v>
      </c>
    </row>
    <row r="16" spans="1:117" x14ac:dyDescent="0.2">
      <c r="B16" s="2" t="s">
        <v>2</v>
      </c>
      <c r="L16" s="2">
        <v>195.846</v>
      </c>
      <c r="M16" s="2">
        <v>194.732</v>
      </c>
      <c r="N16" s="2">
        <v>206.99</v>
      </c>
      <c r="O16" s="2">
        <v>206.99</v>
      </c>
      <c r="P16" s="2">
        <v>206.99</v>
      </c>
      <c r="Q16" s="2">
        <v>206.99</v>
      </c>
      <c r="R16" s="2">
        <v>206.99</v>
      </c>
      <c r="S16" s="2">
        <v>206.99</v>
      </c>
    </row>
    <row r="17" spans="1:125" x14ac:dyDescent="0.2">
      <c r="U17" s="2" t="s">
        <v>40</v>
      </c>
      <c r="V17" s="7">
        <v>0.06</v>
      </c>
    </row>
    <row r="18" spans="1:125" s="4" customFormat="1" ht="15" x14ac:dyDescent="0.25">
      <c r="A18" s="2"/>
      <c r="B18" s="4" t="s">
        <v>30</v>
      </c>
      <c r="M18" s="6">
        <f>M2/L2-1</f>
        <v>0.12961541741280813</v>
      </c>
      <c r="N18" s="6">
        <f>N2/M2-1</f>
        <v>0.18313580433305665</v>
      </c>
      <c r="O18" s="6">
        <f t="shared" ref="O18:S18" si="29">O2/N2-1</f>
        <v>0.18999999999999995</v>
      </c>
      <c r="P18" s="6">
        <f t="shared" si="29"/>
        <v>0.18999999999999995</v>
      </c>
      <c r="Q18" s="6">
        <f t="shared" si="29"/>
        <v>0.18999999999999995</v>
      </c>
      <c r="R18" s="6">
        <f t="shared" si="29"/>
        <v>0.18999999999999995</v>
      </c>
      <c r="S18" s="6">
        <f t="shared" si="29"/>
        <v>0.18999999999999995</v>
      </c>
      <c r="U18" s="2" t="s">
        <v>41</v>
      </c>
      <c r="V18" s="7">
        <v>0.03</v>
      </c>
    </row>
    <row r="19" spans="1:125" x14ac:dyDescent="0.2">
      <c r="B19" s="2" t="s">
        <v>31</v>
      </c>
      <c r="L19" s="7">
        <f>L13/L12</f>
        <v>-0.16216216216216217</v>
      </c>
      <c r="M19" s="7">
        <f t="shared" ref="M19:N19" si="30">M13/M12</f>
        <v>-5.3465346534653464E-2</v>
      </c>
      <c r="N19" s="7">
        <f t="shared" si="30"/>
        <v>0.15137956748695003</v>
      </c>
      <c r="O19" s="7">
        <v>0.15</v>
      </c>
      <c r="P19" s="7">
        <v>0.15</v>
      </c>
      <c r="Q19" s="7">
        <v>0.19</v>
      </c>
      <c r="R19" s="7">
        <v>0.19</v>
      </c>
      <c r="S19" s="7">
        <v>0.19</v>
      </c>
      <c r="U19" s="2" t="s">
        <v>42</v>
      </c>
      <c r="V19" s="8">
        <v>0.08</v>
      </c>
    </row>
    <row r="20" spans="1:125" x14ac:dyDescent="0.2">
      <c r="U20" s="2" t="s">
        <v>43</v>
      </c>
      <c r="V20" s="2">
        <f>NPV(V19,O28:XFD28)+main!D5-main!D6</f>
        <v>184629.16534028438</v>
      </c>
    </row>
    <row r="21" spans="1:125" s="4" customFormat="1" ht="15" x14ac:dyDescent="0.25">
      <c r="A21" s="2"/>
      <c r="B21" s="4" t="s">
        <v>32</v>
      </c>
      <c r="L21" s="6">
        <f>L4/L2</f>
        <v>0.2495096785196555</v>
      </c>
      <c r="M21" s="6">
        <f t="shared" ref="M21:N21" si="31">M4/M2</f>
        <v>0.25643541934022795</v>
      </c>
      <c r="N21" s="6">
        <f t="shared" si="31"/>
        <v>0.30141006827027372</v>
      </c>
      <c r="O21" s="6">
        <f>N21*1.03</f>
        <v>0.31045237031838196</v>
      </c>
      <c r="P21" s="6">
        <f t="shared" ref="P21:S21" si="32">O21*1.03</f>
        <v>0.31976594142793341</v>
      </c>
      <c r="Q21" s="6">
        <f t="shared" si="32"/>
        <v>0.32935891967077141</v>
      </c>
      <c r="R21" s="6">
        <f t="shared" si="32"/>
        <v>0.33923968726089454</v>
      </c>
      <c r="S21" s="6">
        <f t="shared" si="32"/>
        <v>0.34941687787872139</v>
      </c>
      <c r="U21" s="2" t="s">
        <v>1</v>
      </c>
      <c r="V21" s="4">
        <f>V20/main!D3</f>
        <v>878.17033309210956</v>
      </c>
    </row>
    <row r="22" spans="1:125" x14ac:dyDescent="0.2">
      <c r="B22" s="2" t="s">
        <v>33</v>
      </c>
      <c r="L22" s="7">
        <f>L9/L2</f>
        <v>-5.6195105312526646E-2</v>
      </c>
      <c r="M22" s="7">
        <f t="shared" ref="M22:S22" si="33">M9/M2</f>
        <v>-3.3668000301955159E-2</v>
      </c>
      <c r="N22" s="7">
        <f t="shared" si="33"/>
        <v>8.7092451987494421E-2</v>
      </c>
      <c r="O22" s="7">
        <f t="shared" si="33"/>
        <v>0.10256428252408605</v>
      </c>
      <c r="P22" s="7">
        <f t="shared" si="33"/>
        <v>0.11811449626746645</v>
      </c>
      <c r="Q22" s="7">
        <f t="shared" si="33"/>
        <v>0.13375701786511843</v>
      </c>
      <c r="R22" s="7">
        <f t="shared" si="33"/>
        <v>0.1495058425094111</v>
      </c>
      <c r="S22" s="7">
        <f t="shared" si="33"/>
        <v>0.16537504846978257</v>
      </c>
      <c r="U22" s="2" t="s">
        <v>44</v>
      </c>
      <c r="V22" s="7">
        <f>V21/main!D2-1</f>
        <v>0.34071806578948016</v>
      </c>
    </row>
    <row r="23" spans="1:125" x14ac:dyDescent="0.2">
      <c r="B23" s="2" t="s">
        <v>34</v>
      </c>
      <c r="L23" s="7">
        <f>L28/L2</f>
        <v>1.7907393195190585E-3</v>
      </c>
      <c r="M23" s="7">
        <f>M28/M2</f>
        <v>5.0879444402506226E-2</v>
      </c>
      <c r="N23" s="7">
        <f>N28/N2</f>
        <v>0.14572832259299431</v>
      </c>
      <c r="O23" s="7">
        <f>N23*1.15</f>
        <v>0.16758757098194343</v>
      </c>
      <c r="P23" s="7">
        <f t="shared" ref="P23:S23" si="34">O23*1.15</f>
        <v>0.19272570662923494</v>
      </c>
      <c r="Q23" s="7">
        <f t="shared" si="34"/>
        <v>0.22163456262362016</v>
      </c>
      <c r="R23" s="7">
        <f t="shared" si="34"/>
        <v>0.25487974701716315</v>
      </c>
      <c r="S23" s="7">
        <f t="shared" si="34"/>
        <v>0.2931117090697376</v>
      </c>
    </row>
    <row r="24" spans="1:125" x14ac:dyDescent="0.2">
      <c r="B24" s="2" t="s">
        <v>39</v>
      </c>
      <c r="L24" s="7">
        <f>L8/L2</f>
        <v>0.30570478383218214</v>
      </c>
      <c r="M24" s="7">
        <f t="shared" ref="M24:N24" si="35">M8/M2</f>
        <v>0.29010341964218311</v>
      </c>
      <c r="N24" s="7">
        <f t="shared" si="35"/>
        <v>0.21431761628277929</v>
      </c>
      <c r="O24" s="7">
        <f>N24*(0.97)</f>
        <v>0.20788808779429591</v>
      </c>
      <c r="P24" s="7">
        <f t="shared" ref="P24:S24" si="36">O24*(0.97)</f>
        <v>0.20165144516046701</v>
      </c>
      <c r="Q24" s="7">
        <f t="shared" si="36"/>
        <v>0.19560190180565301</v>
      </c>
      <c r="R24" s="7">
        <f t="shared" si="36"/>
        <v>0.18973384475148342</v>
      </c>
      <c r="S24" s="7">
        <f t="shared" si="36"/>
        <v>0.1840418294089389</v>
      </c>
    </row>
    <row r="26" spans="1:125" x14ac:dyDescent="0.2">
      <c r="B26" s="2" t="s">
        <v>35</v>
      </c>
      <c r="L26" s="2">
        <v>46</v>
      </c>
      <c r="M26" s="2">
        <v>680</v>
      </c>
      <c r="N26" s="2">
        <v>2301</v>
      </c>
    </row>
    <row r="27" spans="1:125" x14ac:dyDescent="0.2">
      <c r="B27" s="2" t="s">
        <v>36</v>
      </c>
      <c r="L27" s="2">
        <v>25</v>
      </c>
      <c r="M27" s="2">
        <v>6</v>
      </c>
      <c r="N27" s="2">
        <v>17</v>
      </c>
    </row>
    <row r="28" spans="1:125" s="4" customFormat="1" ht="15" x14ac:dyDescent="0.25">
      <c r="A28" s="2"/>
      <c r="B28" s="4" t="s">
        <v>37</v>
      </c>
      <c r="L28" s="4">
        <f>L26-L27</f>
        <v>21</v>
      </c>
      <c r="M28" s="4">
        <f t="shared" ref="M28:N28" si="37">M26-M27</f>
        <v>674</v>
      </c>
      <c r="N28" s="4">
        <f t="shared" si="37"/>
        <v>2284</v>
      </c>
      <c r="O28" s="4">
        <f>O23*O2</f>
        <v>3125.6539999999991</v>
      </c>
      <c r="P28" s="4">
        <f t="shared" ref="P28:S28" si="38">P23*P2</f>
        <v>4277.4574989999992</v>
      </c>
      <c r="Q28" s="4">
        <f t="shared" si="38"/>
        <v>5853.7005873814978</v>
      </c>
      <c r="R28" s="4">
        <f t="shared" si="38"/>
        <v>8010.7892538315782</v>
      </c>
      <c r="S28" s="4">
        <f t="shared" si="38"/>
        <v>10962.765093868515</v>
      </c>
      <c r="T28" s="4">
        <f>S28*(1+$V$18)</f>
        <v>11291.64804668457</v>
      </c>
      <c r="U28" s="4">
        <f t="shared" ref="U28:CF28" si="39">T28*(1+$V$18)</f>
        <v>11630.397488085107</v>
      </c>
      <c r="V28" s="4">
        <f t="shared" si="39"/>
        <v>11979.309412727662</v>
      </c>
      <c r="W28" s="4">
        <f t="shared" si="39"/>
        <v>12338.688695109491</v>
      </c>
      <c r="X28" s="4">
        <f t="shared" si="39"/>
        <v>12708.849355962777</v>
      </c>
      <c r="Y28" s="4">
        <f t="shared" si="39"/>
        <v>13090.11483664166</v>
      </c>
      <c r="Z28" s="4">
        <f t="shared" si="39"/>
        <v>13482.818281740911</v>
      </c>
      <c r="AA28" s="4">
        <f t="shared" si="39"/>
        <v>13887.302830193139</v>
      </c>
      <c r="AB28" s="4">
        <f t="shared" si="39"/>
        <v>14303.921915098934</v>
      </c>
      <c r="AC28" s="4">
        <f t="shared" si="39"/>
        <v>14733.039572551903</v>
      </c>
      <c r="AD28" s="4">
        <f t="shared" si="39"/>
        <v>15175.030759728461</v>
      </c>
      <c r="AE28" s="4">
        <f t="shared" si="39"/>
        <v>15630.281682520315</v>
      </c>
      <c r="AF28" s="4">
        <f t="shared" si="39"/>
        <v>16099.190132995926</v>
      </c>
      <c r="AG28" s="4">
        <f t="shared" si="39"/>
        <v>16582.165836985805</v>
      </c>
      <c r="AH28" s="4">
        <f t="shared" si="39"/>
        <v>17079.63081209538</v>
      </c>
      <c r="AI28" s="4">
        <f t="shared" si="39"/>
        <v>17592.019736458242</v>
      </c>
      <c r="AJ28" s="4">
        <f t="shared" si="39"/>
        <v>18119.780328551991</v>
      </c>
      <c r="AK28" s="4">
        <f t="shared" si="39"/>
        <v>18663.373738408551</v>
      </c>
      <c r="AL28" s="4">
        <f t="shared" si="39"/>
        <v>19223.274950560808</v>
      </c>
      <c r="AM28" s="4">
        <f t="shared" si="39"/>
        <v>19799.973199077634</v>
      </c>
      <c r="AN28" s="4">
        <f t="shared" si="39"/>
        <v>20393.972395049965</v>
      </c>
      <c r="AO28" s="4">
        <f t="shared" si="39"/>
        <v>21005.791566901466</v>
      </c>
      <c r="AP28" s="4">
        <f t="shared" si="39"/>
        <v>21635.965313908509</v>
      </c>
      <c r="AQ28" s="4">
        <f t="shared" si="39"/>
        <v>22285.044273325766</v>
      </c>
      <c r="AR28" s="4">
        <f t="shared" si="39"/>
        <v>22953.59560152554</v>
      </c>
      <c r="AS28" s="4">
        <f t="shared" si="39"/>
        <v>23642.203469571308</v>
      </c>
      <c r="AT28" s="4">
        <f t="shared" si="39"/>
        <v>24351.469573658447</v>
      </c>
      <c r="AU28" s="4">
        <f t="shared" si="39"/>
        <v>25082.013660868201</v>
      </c>
      <c r="AV28" s="4">
        <f t="shared" si="39"/>
        <v>25834.474070694247</v>
      </c>
      <c r="AW28" s="4">
        <f t="shared" si="39"/>
        <v>26609.508292815073</v>
      </c>
      <c r="AX28" s="4">
        <f t="shared" si="39"/>
        <v>27407.793541599527</v>
      </c>
      <c r="AY28" s="4">
        <f t="shared" si="39"/>
        <v>28230.027347847514</v>
      </c>
      <c r="AZ28" s="4">
        <f t="shared" si="39"/>
        <v>29076.928168282939</v>
      </c>
      <c r="BA28" s="4">
        <f t="shared" si="39"/>
        <v>29949.236013331429</v>
      </c>
      <c r="BB28" s="4">
        <f t="shared" si="39"/>
        <v>30847.713093731374</v>
      </c>
      <c r="BC28" s="4">
        <f t="shared" si="39"/>
        <v>31773.144486543315</v>
      </c>
      <c r="BD28" s="4">
        <f t="shared" si="39"/>
        <v>32726.338821139616</v>
      </c>
      <c r="BE28" s="4">
        <f t="shared" si="39"/>
        <v>33708.128985773808</v>
      </c>
      <c r="BF28" s="4">
        <f t="shared" si="39"/>
        <v>34719.372855347021</v>
      </c>
      <c r="BG28" s="4">
        <f t="shared" si="39"/>
        <v>35760.954041007433</v>
      </c>
      <c r="BH28" s="4">
        <f t="shared" si="39"/>
        <v>36833.78266223766</v>
      </c>
      <c r="BI28" s="4">
        <f t="shared" si="39"/>
        <v>37938.796142104788</v>
      </c>
      <c r="BJ28" s="4">
        <f t="shared" si="39"/>
        <v>39076.960026367931</v>
      </c>
      <c r="BK28" s="4">
        <f t="shared" si="39"/>
        <v>40249.268827158972</v>
      </c>
      <c r="BL28" s="4">
        <f t="shared" si="39"/>
        <v>41456.746891973744</v>
      </c>
      <c r="BM28" s="4">
        <f t="shared" si="39"/>
        <v>42700.449298732958</v>
      </c>
      <c r="BN28" s="4">
        <f t="shared" si="39"/>
        <v>43981.462777694949</v>
      </c>
      <c r="BO28" s="4">
        <f t="shared" si="39"/>
        <v>45300.906661025801</v>
      </c>
      <c r="BP28" s="4">
        <f t="shared" si="39"/>
        <v>46659.933860856574</v>
      </c>
      <c r="BQ28" s="4">
        <f t="shared" si="39"/>
        <v>48059.731876682272</v>
      </c>
      <c r="BR28" s="4">
        <f t="shared" si="39"/>
        <v>49501.523832982741</v>
      </c>
      <c r="BS28" s="4">
        <f t="shared" si="39"/>
        <v>50986.569547972227</v>
      </c>
      <c r="BT28" s="4">
        <f t="shared" si="39"/>
        <v>52516.166634411398</v>
      </c>
      <c r="BU28" s="4">
        <f t="shared" si="39"/>
        <v>54091.65163344374</v>
      </c>
      <c r="BV28" s="4">
        <f t="shared" si="39"/>
        <v>55714.401182447051</v>
      </c>
      <c r="BW28" s="4">
        <f t="shared" si="39"/>
        <v>57385.833217920466</v>
      </c>
      <c r="BX28" s="4">
        <f t="shared" si="39"/>
        <v>59107.408214458083</v>
      </c>
      <c r="BY28" s="4">
        <f t="shared" si="39"/>
        <v>60880.630460891829</v>
      </c>
      <c r="BZ28" s="4">
        <f t="shared" si="39"/>
        <v>62707.049374718583</v>
      </c>
      <c r="CA28" s="4">
        <f t="shared" si="39"/>
        <v>64588.260855960143</v>
      </c>
      <c r="CB28" s="4">
        <f t="shared" si="39"/>
        <v>66525.908681638946</v>
      </c>
      <c r="CC28" s="4">
        <f t="shared" si="39"/>
        <v>68521.685942088123</v>
      </c>
      <c r="CD28" s="4">
        <f t="shared" si="39"/>
        <v>70577.336520350771</v>
      </c>
      <c r="CE28" s="4">
        <f t="shared" si="39"/>
        <v>72694.656615961299</v>
      </c>
      <c r="CF28" s="4">
        <f t="shared" si="39"/>
        <v>74875.496314440141</v>
      </c>
      <c r="CG28" s="4">
        <f t="shared" ref="CG28:DU28" si="40">CF28*(1+$V$18)</f>
        <v>77121.76120387335</v>
      </c>
      <c r="CH28" s="4">
        <f t="shared" si="40"/>
        <v>79435.414039989555</v>
      </c>
      <c r="CI28" s="4">
        <f t="shared" si="40"/>
        <v>81818.476461189246</v>
      </c>
      <c r="CJ28" s="4">
        <f t="shared" si="40"/>
        <v>84273.030755024927</v>
      </c>
      <c r="CK28" s="4">
        <f t="shared" si="40"/>
        <v>86801.221677675683</v>
      </c>
      <c r="CL28" s="4">
        <f t="shared" si="40"/>
        <v>89405.258328005963</v>
      </c>
      <c r="CM28" s="4">
        <f t="shared" si="40"/>
        <v>92087.416077846137</v>
      </c>
      <c r="CN28" s="4">
        <f t="shared" si="40"/>
        <v>94850.038560181521</v>
      </c>
      <c r="CO28" s="4">
        <f t="shared" si="40"/>
        <v>97695.539716986968</v>
      </c>
      <c r="CP28" s="4">
        <f t="shared" si="40"/>
        <v>100626.40590849658</v>
      </c>
      <c r="CQ28" s="4">
        <f t="shared" si="40"/>
        <v>103645.19808575149</v>
      </c>
      <c r="CR28" s="4">
        <f t="shared" si="40"/>
        <v>106754.55402832404</v>
      </c>
      <c r="CS28" s="4">
        <f t="shared" si="40"/>
        <v>109957.19064917376</v>
      </c>
      <c r="CT28" s="4">
        <f t="shared" si="40"/>
        <v>113255.90636864898</v>
      </c>
      <c r="CU28" s="4">
        <f t="shared" si="40"/>
        <v>116653.58355970845</v>
      </c>
      <c r="CV28" s="4">
        <f t="shared" si="40"/>
        <v>120153.19106649971</v>
      </c>
      <c r="CW28" s="4">
        <f t="shared" si="40"/>
        <v>123757.78679849471</v>
      </c>
      <c r="CX28" s="4">
        <f t="shared" si="40"/>
        <v>127470.52040244955</v>
      </c>
      <c r="CY28" s="4">
        <f t="shared" si="40"/>
        <v>131294.63601452304</v>
      </c>
      <c r="CZ28" s="4">
        <f t="shared" si="40"/>
        <v>135233.47509495873</v>
      </c>
      <c r="DA28" s="4">
        <f t="shared" si="40"/>
        <v>139290.4793478075</v>
      </c>
      <c r="DB28" s="4">
        <f t="shared" si="40"/>
        <v>143469.19372824172</v>
      </c>
      <c r="DC28" s="4">
        <f t="shared" si="40"/>
        <v>147773.26954008898</v>
      </c>
      <c r="DD28" s="4">
        <f t="shared" si="40"/>
        <v>152206.46762629165</v>
      </c>
      <c r="DE28" s="4">
        <f t="shared" si="40"/>
        <v>156772.66165508039</v>
      </c>
      <c r="DF28" s="4">
        <f t="shared" si="40"/>
        <v>161475.84150473282</v>
      </c>
      <c r="DG28" s="4">
        <f t="shared" si="40"/>
        <v>166320.11674987481</v>
      </c>
      <c r="DH28" s="4">
        <f t="shared" si="40"/>
        <v>171309.72025237107</v>
      </c>
      <c r="DI28" s="4">
        <f t="shared" si="40"/>
        <v>176449.0118599422</v>
      </c>
      <c r="DJ28" s="4">
        <f t="shared" si="40"/>
        <v>181742.48221574046</v>
      </c>
      <c r="DK28" s="4">
        <f t="shared" si="40"/>
        <v>187194.75668221267</v>
      </c>
      <c r="DL28" s="4">
        <f t="shared" si="40"/>
        <v>192810.59938267907</v>
      </c>
      <c r="DM28" s="4">
        <f t="shared" si="40"/>
        <v>198594.91736415945</v>
      </c>
      <c r="DN28" s="4">
        <f t="shared" si="40"/>
        <v>204552.76488508424</v>
      </c>
      <c r="DO28" s="4">
        <f t="shared" si="40"/>
        <v>210689.34783163678</v>
      </c>
      <c r="DP28" s="4">
        <f t="shared" si="40"/>
        <v>217010.0282665859</v>
      </c>
      <c r="DQ28" s="4">
        <f t="shared" si="40"/>
        <v>223520.32911458347</v>
      </c>
      <c r="DR28" s="4">
        <f t="shared" si="40"/>
        <v>230225.93898802096</v>
      </c>
      <c r="DS28" s="4">
        <f t="shared" si="40"/>
        <v>237132.71715766159</v>
      </c>
      <c r="DT28" s="4">
        <f t="shared" si="40"/>
        <v>244246.69867239145</v>
      </c>
      <c r="DU28" s="4">
        <f t="shared" si="40"/>
        <v>251574.09963256319</v>
      </c>
    </row>
    <row r="29" spans="1:125" x14ac:dyDescent="0.2">
      <c r="L29" s="7"/>
      <c r="M29" s="7"/>
      <c r="N29" s="7"/>
      <c r="O29" s="7"/>
      <c r="P29" s="7"/>
      <c r="Q29" s="7"/>
      <c r="R29" s="7"/>
      <c r="S29" s="7"/>
    </row>
    <row r="30" spans="1:125" x14ac:dyDescent="0.2">
      <c r="B30" s="2" t="s">
        <v>38</v>
      </c>
      <c r="G30" s="2">
        <f>G32-G34</f>
        <v>7384</v>
      </c>
      <c r="H30" s="2">
        <f>G30+H14</f>
        <v>7384</v>
      </c>
      <c r="I30" s="2">
        <f t="shared" ref="I30:J30" si="41">H30+I14</f>
        <v>7384</v>
      </c>
      <c r="J30" s="2">
        <f t="shared" si="41"/>
        <v>7384</v>
      </c>
      <c r="N30" s="2">
        <f>J30</f>
        <v>7384</v>
      </c>
      <c r="O30" s="2">
        <f>N30+O14</f>
        <v>9386.5601349999997</v>
      </c>
      <c r="P30" s="2">
        <f t="shared" ref="P30:S30" si="42">O30+P14</f>
        <v>12093.546605207503</v>
      </c>
      <c r="Q30" s="2">
        <f t="shared" si="42"/>
        <v>15542.798662598541</v>
      </c>
      <c r="R30" s="2">
        <f t="shared" si="42"/>
        <v>20104.30469022517</v>
      </c>
      <c r="S30" s="2">
        <f t="shared" si="42"/>
        <v>26091.422557629507</v>
      </c>
    </row>
    <row r="32" spans="1:125" x14ac:dyDescent="0.2">
      <c r="B32" s="2" t="s">
        <v>4</v>
      </c>
      <c r="G32" s="2">
        <f>5019+2694+146</f>
        <v>7859</v>
      </c>
    </row>
    <row r="34" spans="2:7" x14ac:dyDescent="0.2">
      <c r="B34" s="2" t="s">
        <v>5</v>
      </c>
      <c r="G34" s="2">
        <v>475</v>
      </c>
    </row>
  </sheetData>
  <hyperlinks>
    <hyperlink ref="A1" location="Sheet1!A1" display="Main" xr:uid="{FBD228F3-07A5-46B7-8E29-A43D94EF39A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2025-05-09T05:46:18Z</dcterms:created>
  <dcterms:modified xsi:type="dcterms:W3CDTF">2025-05-12T02:54:27Z</dcterms:modified>
</cp:coreProperties>
</file>