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C39E200-F78B-42A2-B620-EF48BC5F7FBD}" xr6:coauthVersionLast="47" xr6:coauthVersionMax="47" xr10:uidLastSave="{00000000-0000-0000-0000-000000000000}"/>
  <bookViews>
    <workbookView xWindow="2865" yWindow="1695" windowWidth="23595" windowHeight="13935" xr2:uid="{1D94FDB0-2145-47F5-95A2-96B69B0B8E6D}"/>
  </bookViews>
  <sheets>
    <sheet name="Main" sheetId="1" r:id="rId1"/>
    <sheet name="Model" sheetId="2" r:id="rId2"/>
    <sheet name="SIGMAR1" sheetId="6" r:id="rId3"/>
    <sheet name="Blarcamesine" sheetId="3" r:id="rId4"/>
    <sheet name="ANAVEX2-73-AD-004" sheetId="10" r:id="rId5"/>
    <sheet name="ATTENTION-AD" sheetId="9" r:id="rId6"/>
    <sheet name="Supplement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D49" i="3"/>
  <c r="E48" i="3"/>
  <c r="E49" i="3" s="1"/>
  <c r="K8" i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F48" i="3" l="1"/>
  <c r="F49" i="3" s="1"/>
  <c r="E51" i="3"/>
  <c r="F34" i="3"/>
  <c r="F33" i="3"/>
  <c r="F32" i="3"/>
  <c r="G48" i="3" l="1"/>
  <c r="G49" i="3" s="1"/>
  <c r="F51" i="3"/>
  <c r="H6" i="2"/>
  <c r="I6" i="2" s="1"/>
  <c r="J6" i="2" s="1"/>
  <c r="G6" i="2"/>
  <c r="F6" i="2"/>
  <c r="F10" i="2"/>
  <c r="E17" i="2"/>
  <c r="D9" i="2"/>
  <c r="E9" i="2"/>
  <c r="E11" i="2" s="1"/>
  <c r="E13" i="2" s="1"/>
  <c r="C9" i="2"/>
  <c r="D11" i="2"/>
  <c r="D13" i="2" s="1"/>
  <c r="C11" i="2"/>
  <c r="C13" i="2" s="1"/>
  <c r="C15" i="2" s="1"/>
  <c r="G8" i="2"/>
  <c r="G9" i="2" s="1"/>
  <c r="F8" i="2"/>
  <c r="F9" i="2" s="1"/>
  <c r="E8" i="2"/>
  <c r="D8" i="2"/>
  <c r="C8" i="2"/>
  <c r="D2" i="2"/>
  <c r="E2" i="2" s="1"/>
  <c r="F2" i="2" s="1"/>
  <c r="G2" i="2" s="1"/>
  <c r="H2" i="2" s="1"/>
  <c r="I2" i="2" s="1"/>
  <c r="J2" i="2" s="1"/>
  <c r="K4" i="1"/>
  <c r="K7" i="1" s="1"/>
  <c r="H48" i="3" l="1"/>
  <c r="H49" i="3" s="1"/>
  <c r="G51" i="3"/>
  <c r="H8" i="2"/>
  <c r="H9" i="2" s="1"/>
  <c r="F11" i="2"/>
  <c r="F13" i="2" s="1"/>
  <c r="F17" i="2" s="1"/>
  <c r="I48" i="3" l="1"/>
  <c r="I49" i="3" s="1"/>
  <c r="H51" i="3"/>
  <c r="I8" i="2"/>
  <c r="I9" i="2" s="1"/>
  <c r="J8" i="2"/>
  <c r="J9" i="2" s="1"/>
  <c r="G10" i="2"/>
  <c r="G11" i="2" s="1"/>
  <c r="G13" i="2" s="1"/>
  <c r="G17" i="2" s="1"/>
  <c r="J48" i="3" l="1"/>
  <c r="J49" i="3" s="1"/>
  <c r="I51" i="3"/>
  <c r="H10" i="2"/>
  <c r="H11" i="2" s="1"/>
  <c r="H13" i="2" s="1"/>
  <c r="H17" i="2" s="1"/>
  <c r="I10" i="2" s="1"/>
  <c r="I11" i="2" s="1"/>
  <c r="I13" i="2" s="1"/>
  <c r="I17" i="2" s="1"/>
  <c r="K48" i="3" l="1"/>
  <c r="K49" i="3" s="1"/>
  <c r="J51" i="3"/>
  <c r="J10" i="2"/>
  <c r="J11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L48" i="3" l="1"/>
  <c r="L49" i="3" s="1"/>
  <c r="K51" i="3"/>
  <c r="J17" i="2"/>
  <c r="M48" i="3" l="1"/>
  <c r="M49" i="3" s="1"/>
  <c r="L51" i="3"/>
  <c r="N48" i="3" l="1"/>
  <c r="N49" i="3" s="1"/>
  <c r="M51" i="3"/>
  <c r="O48" i="3" l="1"/>
  <c r="O49" i="3" s="1"/>
  <c r="N51" i="3"/>
  <c r="P48" i="3" l="1"/>
  <c r="P49" i="3" s="1"/>
  <c r="O51" i="3"/>
  <c r="Q48" i="3" l="1"/>
  <c r="Q49" i="3" s="1"/>
  <c r="P51" i="3"/>
  <c r="R48" i="3" l="1"/>
  <c r="R49" i="3" s="1"/>
  <c r="Q51" i="3"/>
  <c r="S48" i="3" l="1"/>
  <c r="S49" i="3" s="1"/>
  <c r="R51" i="3"/>
  <c r="T48" i="3" l="1"/>
  <c r="T49" i="3" s="1"/>
  <c r="S51" i="3"/>
  <c r="U48" i="3" l="1"/>
  <c r="U49" i="3" s="1"/>
  <c r="U51" i="3" s="1"/>
  <c r="T51" i="3"/>
  <c r="D54" i="3" l="1"/>
  <c r="M18" i="2" l="1"/>
  <c r="M19" i="2" s="1"/>
  <c r="M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tc={37027111-C0AE-440E-91EE-62163C5A51AE}</author>
  </authors>
  <commentList>
    <comment ref="E3" authorId="0" shapeId="0" xr:uid="{37027111-C0AE-440E-91EE-62163C5A51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endogenous ligand has been conclusively identified for the sigma-1 receptor </t>
      </text>
    </comment>
  </commentList>
</comments>
</file>

<file path=xl/sharedStrings.xml><?xml version="1.0" encoding="utf-8"?>
<sst xmlns="http://schemas.openxmlformats.org/spreadsheetml/2006/main" count="256" uniqueCount="211">
  <si>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</si>
  <si>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</si>
  <si>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</si>
  <si>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</si>
  <si>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</si>
  <si>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</si>
  <si>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</si>
  <si>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</si>
  <si>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</si>
  <si>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COGS</t>
  </si>
  <si>
    <t>Gross Profit</t>
  </si>
  <si>
    <t>G&amp;A</t>
  </si>
  <si>
    <t>R&amp;D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</si>
  <si>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</si>
  <si>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</si>
  <si>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</si>
  <si>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</si>
  <si>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</si>
  <si>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</si>
  <si>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</si>
  <si>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Net Cash</t>
  </si>
  <si>
    <t>ROIC</t>
  </si>
  <si>
    <t>Maturity</t>
  </si>
  <si>
    <t>Discount</t>
  </si>
  <si>
    <t>NPV</t>
  </si>
  <si>
    <t>Share</t>
  </si>
  <si>
    <t>Name</t>
  </si>
  <si>
    <t>Indication</t>
  </si>
  <si>
    <t>MOA</t>
  </si>
  <si>
    <t>Economics</t>
  </si>
  <si>
    <t>IP</t>
  </si>
  <si>
    <t>Phase</t>
  </si>
  <si>
    <t>ANAVEX 2-73 (Blarcamesine)</t>
  </si>
  <si>
    <t>ANAVEX 3-71 (AF710B)</t>
  </si>
  <si>
    <t>ANAVEX 1-41</t>
  </si>
  <si>
    <t>ANAVEX 1066</t>
  </si>
  <si>
    <t>AD, Dementia, PD</t>
  </si>
  <si>
    <t>III</t>
  </si>
  <si>
    <t>II / I</t>
  </si>
  <si>
    <t>Dementia, AD, Schizophrenia</t>
  </si>
  <si>
    <t>I</t>
  </si>
  <si>
    <t>SIGMA-1 Receptor</t>
  </si>
  <si>
    <t xml:space="preserve"> </t>
  </si>
  <si>
    <t>Visceral, Acute, Neuropathic Pain</t>
  </si>
  <si>
    <t>Depression, Stroke</t>
  </si>
  <si>
    <t>https://link.springer.com/chapter/10.1007/164_2017_8</t>
  </si>
  <si>
    <t>Clinical Trials</t>
  </si>
  <si>
    <t>Brand</t>
  </si>
  <si>
    <t>Generic</t>
  </si>
  <si>
    <t>Blarcamesine</t>
  </si>
  <si>
    <t>ANAVEX 2-73</t>
  </si>
  <si>
    <t>Regulatory</t>
  </si>
  <si>
    <t>50mg</t>
  </si>
  <si>
    <t>30mg</t>
  </si>
  <si>
    <t>placebo</t>
  </si>
  <si>
    <t>n</t>
  </si>
  <si>
    <t>FDA may consider approval with only one co-primary endpoint in Early stages 1 and 2 and early 3 with robust evidence</t>
  </si>
  <si>
    <t>US Patient Pool</t>
  </si>
  <si>
    <t>Treated</t>
  </si>
  <si>
    <t>Studies:</t>
  </si>
  <si>
    <t>https://pmc.ncbi.nlm.nih.gov/articles/PMC9661329/</t>
  </si>
  <si>
    <t>https://www.thelancet.com/journals/eclinm/article/PIIS2589-5370(21)00268-6/fulltext</t>
  </si>
  <si>
    <t>BV/Share</t>
  </si>
  <si>
    <t>"For the primary analysis, the model assumed the missing data to be missing at random without imputation"</t>
  </si>
  <si>
    <t>Placebo</t>
  </si>
  <si>
    <t>Blarcamine Group</t>
  </si>
  <si>
    <t>Blarcamine 50mg</t>
  </si>
  <si>
    <t>Blarcamine 30mg</t>
  </si>
  <si>
    <t>Co-primary endpoint changed from ADAS-Cog13+ADCS-ADL to ADAS-Cog+CDR-SB</t>
  </si>
  <si>
    <t>ADCS-ADL failed blamed sensitivity of scale</t>
  </si>
  <si>
    <t>SIGMAR1</t>
  </si>
  <si>
    <t>SIGMAR1 found to be involved in pain signaling</t>
  </si>
  <si>
    <t>Source</t>
  </si>
  <si>
    <t>Description</t>
  </si>
  <si>
    <t>sigma non-opioid intracellular receptor 1</t>
  </si>
  <si>
    <t>https://www.nature.com/articles/s41467-022-28946-w</t>
  </si>
  <si>
    <t>https://www.nature.com/articles/s42003-025-07590-2</t>
  </si>
  <si>
    <t>local activation in the ACC specifically promotes depression-pain comorbidity While global SIGMAR1 activation may be neuroprotective in many contexts</t>
  </si>
  <si>
    <t>"mixed Sigma-1/Sigma-2 receptor ligand"</t>
  </si>
  <si>
    <t>"Most enrolled participants would be characterized as early AD (Stage 3) [38] with base- line MMSE score 20–28, and the majority were on background ther- apy of cholinesterase inhibitors (ChEIs) and/or memantine to treat AD "</t>
  </si>
  <si>
    <t>Failed PE</t>
  </si>
  <si>
    <t>blarcamesine 50mg vs. blarcamesine 30mg vs. placebo</t>
  </si>
  <si>
    <t>Phase II "ANAVEX2-73-PDD-001" in PD w/ Dementia n=132 NCT:NCT04575259</t>
  </si>
  <si>
    <t>Phase II/III "EXCELLENCE"in Rett Syndrome n=92 NCT:NCT04304482</t>
  </si>
  <si>
    <t>https://www.sciencedirect.com/science/article/pii/S2274580725000810?via%3Dihub</t>
  </si>
  <si>
    <t>30mg blarcamesine</t>
  </si>
  <si>
    <t>50mg blarcamesine</t>
  </si>
  <si>
    <t>https://pubmed.ncbi.nlm.nih.gov/37166702/</t>
  </si>
  <si>
    <t>Tipping point analysis non-plausibility</t>
  </si>
  <si>
    <t>https://doi.org/10.1080/10543406.2022.2058525</t>
  </si>
  <si>
    <t>https://phuse.s3.eu-central-1.amazonaws.com/Archive/2024/Connect/EU/Strasbourg/PAP_AS08.pdf</t>
  </si>
  <si>
    <t>https://ww2.amstat.org/meetings/biop/2019/onlineprogram/ViewPresentation.cfm?file=301002.pdf</t>
  </si>
  <si>
    <t>https://cdn.clinicaltrials.gov/large-docs/92/NCT03759392/SAP_001.pdf</t>
  </si>
  <si>
    <t>ITT population discrepentcies:</t>
  </si>
  <si>
    <t>Week 48</t>
  </si>
  <si>
    <t>https://www.sciencedirect.com/science/article/pii/S2274580725000809</t>
  </si>
  <si>
    <t>Marwan Noel Sabbagh a leading "Scientific Advisor" for ANAVEX and part of the Phase IIB/III trial:</t>
  </si>
  <si>
    <t>CT First record</t>
  </si>
  <si>
    <t>Study Start</t>
  </si>
  <si>
    <t>Inclusion Criteria</t>
  </si>
  <si>
    <t>Interventions</t>
  </si>
  <si>
    <t>Primary Endpoint</t>
  </si>
  <si>
    <t>Secondary Endpoint</t>
  </si>
  <si>
    <t>Trial</t>
  </si>
  <si>
    <t>ATTENTION-AD</t>
  </si>
  <si>
    <t>Ages 55-85</t>
  </si>
  <si>
    <t>Phase IIB/III "" in Alzheimer's n=509 NCT:NCT03790709</t>
  </si>
  <si>
    <t>Phase IIB/III OLE "ATTENTION-AD" in Alzheimer's n=300 NCT:NCT04314934</t>
  </si>
  <si>
    <t>ANAVEX2-73-AD-004</t>
  </si>
  <si>
    <t>IIB/III</t>
  </si>
  <si>
    <t>Ages 60-85</t>
  </si>
  <si>
    <t>NIA-AA diagnosis of MCI due to AD or early stage mild dementia due to AD</t>
  </si>
  <si>
    <t>MMSE score between 20-28 inclusive</t>
  </si>
  <si>
    <t>Free Recall score &lt;=17 or Total Recall score &lt;40 on the FCSRT</t>
  </si>
  <si>
    <t>Sites</t>
  </si>
  <si>
    <t>NCT</t>
  </si>
  <si>
    <t>NCT03790709</t>
  </si>
  <si>
    <t>Christopher U. Missling, Ph.D. -- CEO</t>
  </si>
  <si>
    <t>54; 16 UK, 16 Australia, 11 Canada, 8 Germany, 3 Netherlands</t>
  </si>
  <si>
    <t>Reduction in cognitive decline from basline using ADAS-Cog at 48 weeks</t>
  </si>
  <si>
    <t>Reduction in cognitive decline from basline using ADCS-ADL at 48 weeks</t>
  </si>
  <si>
    <t>CDR-SB</t>
  </si>
  <si>
    <t>Number of participants w/ treatment-related AE assessed by CTCAE</t>
  </si>
  <si>
    <t>S.S. in ADAS-Cog at week 48 but not 12-36; Failed to meet co-primary endpoint ADCS-ADL</t>
  </si>
  <si>
    <t>EMA filed; not filed FDA yet</t>
  </si>
  <si>
    <t>Other Endpoints</t>
  </si>
  <si>
    <t>CSF (Abeta40, Abeta42, T-tau, P-tau, NFL, YKL-40, neurogranin, BACE1 concentration)</t>
  </si>
  <si>
    <t>Blood (Abeta40, Abeta42, T-tau, P-tau, NFL, YKL-40, neurogranin, BACE1 concentration)</t>
  </si>
  <si>
    <t xml:space="preserve">Change in brain volume assesed by MRI </t>
  </si>
  <si>
    <t>According to regulations 42 CFR 11.44 and 42 CFR 11.52 the SAP should be made public but they havent</t>
  </si>
  <si>
    <t>Response to criticism:</t>
  </si>
  <si>
    <t>Criticisim:</t>
  </si>
  <si>
    <t>https://www.sciencedirect.com/science/article/pii/S2274580725000810</t>
  </si>
  <si>
    <t>However there is no regulation saying you cannot make the SAP and protocol public</t>
  </si>
  <si>
    <t>EMA does not require public disclosure of SAP however FDA does alongside protocols</t>
  </si>
  <si>
    <t>"Preliminary data present previously were not final and are outside the scope of this publication"</t>
  </si>
  <si>
    <t>Author response:</t>
  </si>
  <si>
    <t>AD, PD, Rett Syndrome</t>
  </si>
  <si>
    <t>Author declined to post SAP or protocol</t>
  </si>
  <si>
    <t>Without access to the SAP the discrepentcies could or could not be valid we wouldn’t know</t>
  </si>
  <si>
    <t xml:space="preserve">It also goes against standard practice </t>
  </si>
  <si>
    <t>mITT 462 vs 508 randomized (high missing data unclear due to no transparency)</t>
  </si>
  <si>
    <t>High missingness reduces reliability</t>
  </si>
  <si>
    <t>Tipping point analysis only done for ADAS-Cog</t>
  </si>
  <si>
    <t>high AE, large missing data mITT 462 vs ITT 508; imputed to be MAR</t>
  </si>
  <si>
    <t>https://www.sciencedirect.com/science/article/pii/S2274580724006083?via%3Dihub</t>
  </si>
  <si>
    <t>TEAE discont.</t>
  </si>
  <si>
    <t>https://www.fda.gov/regulatory-information/search-fda-guidance-documents/early-alzheimers-disease-developing-drugs-treatment</t>
  </si>
  <si>
    <t>cutamesine</t>
  </si>
  <si>
    <t>igmesine</t>
  </si>
  <si>
    <t>Outcome</t>
  </si>
  <si>
    <t>Link</t>
  </si>
  <si>
    <t>MR309</t>
  </si>
  <si>
    <t>FTC-146</t>
  </si>
  <si>
    <t>https://pubmed.ncbi.nlm.nih.gov/31282954/</t>
  </si>
  <si>
    <t>Edonerpic Maleate</t>
  </si>
  <si>
    <t>Neuropathic Pain</t>
  </si>
  <si>
    <t>Alzheimer's</t>
  </si>
  <si>
    <t>https://bpspubs.onlinelibrary.wiley.com/doi/10.1111/bcp.14952</t>
  </si>
  <si>
    <t>Discontinued due to lack of bioavaliability and efficacy thresholds</t>
  </si>
  <si>
    <t>https://www.ahajournals.org/doi/10.1161/STROKEAHA.114.005835</t>
  </si>
  <si>
    <t>https://movementdisorders.onlinelibrary.wiley.com/doi/10.1002/mds.28064</t>
  </si>
  <si>
    <t>Stroke, PD</t>
  </si>
  <si>
    <t>PD: "No significant longitudinal changes were identified in PD patients at follow-up compared with baseline" Stroke: "no significant effects on functional end points"</t>
  </si>
  <si>
    <t>Phase 3 failed PE high AE</t>
  </si>
  <si>
    <t>https://ehdn.org/wp-content/uploads/2021/10/F42.pdf</t>
  </si>
  <si>
    <t>SIGMAR1 agonists less effective at higher doses?</t>
  </si>
  <si>
    <t>Major Depresssive Disorder</t>
  </si>
  <si>
    <t>"A radioconjugate composed of the selective sigma-1 receptor (S1R) ligand"</t>
  </si>
  <si>
    <t>dextromethorphan (AVP-786)</t>
  </si>
  <si>
    <t>Failed Phase 3 "Triad-1 &amp; Triad-2"</t>
  </si>
  <si>
    <t>https://www.clinicaltrials.gov/study/NCT02442765</t>
  </si>
  <si>
    <t>high affinity SIGMAR1 agonist</t>
  </si>
  <si>
    <t>Failed Phase 2 p=0.81</t>
  </si>
  <si>
    <t>Summary:</t>
  </si>
  <si>
    <t>Failed in AD, AD agitation, Stroke, PD, MDD; Neuropathic Pain not conclusive</t>
  </si>
  <si>
    <t>AD agitation</t>
  </si>
  <si>
    <t>Other SIGMAR1 Drugs</t>
  </si>
  <si>
    <t>p=0.026</t>
  </si>
  <si>
    <t>p=0.021</t>
  </si>
  <si>
    <t>p=0.354</t>
  </si>
  <si>
    <t>p=0.527</t>
  </si>
  <si>
    <t>p=0.020</t>
  </si>
  <si>
    <t>p=0.045</t>
  </si>
  <si>
    <t>p=0.024</t>
  </si>
  <si>
    <t>p=0.008</t>
  </si>
  <si>
    <t>ADAS-COG (higher is worse)</t>
  </si>
  <si>
    <t>ADCS-ADL (lower is worse)</t>
  </si>
  <si>
    <t>CDR-SB (higher is worse)</t>
  </si>
  <si>
    <t>CGI-I (higher is worse)</t>
  </si>
  <si>
    <t>biomarker Abeta42/40 ratio S.S. p=0.048; other biomarkers not S.S. (p-Tau 181;231, and Nf-L plasma levels)</t>
  </si>
  <si>
    <t>Lecanemab was approved with primary endpoint of CDR-SB but had very strong data and early significance</t>
  </si>
  <si>
    <t>10/10/2019</t>
  </si>
  <si>
    <t>51; 23 Australia, 5 Canada, 8 Germany, 3 Netherlands, 12 UK</t>
  </si>
  <si>
    <t>Previous completion in 48-week trial</t>
  </si>
  <si>
    <t>Number of participants w/ treatment-related AE as assessed by CTCAE at 96 weeks</t>
  </si>
  <si>
    <t>ADAS-Cog at 96 weeks</t>
  </si>
  <si>
    <t>ADCS-ADL at 96 weeks</t>
  </si>
  <si>
    <t>NCT04314934</t>
  </si>
  <si>
    <t xml:space="preserve">SIGMA-1 agonist </t>
  </si>
  <si>
    <t xml:space="preserve">Tipping point analysis assumed MNAR and claimed "robustness" for a worsening of 1.9 points which is plausible since it is still performing better than placebo </t>
  </si>
  <si>
    <t>Author declined to post SAP or protocol for statistical analysis and assumptions</t>
  </si>
  <si>
    <t>higher AB1-42 is longer and tends to aggregate and form plaques worsening AD</t>
  </si>
  <si>
    <t>SIGMAR1 not proven to be effective in many cases</t>
  </si>
  <si>
    <t>drug only filed in EMA? And not filed in the biggest market USA</t>
  </si>
  <si>
    <t>AVXL claims "current regulatory guidance from the FDA suggests that a sole cognitive endpoint is sufficient for demonstrating significance in early AD study populations"</t>
  </si>
  <si>
    <t>Topline data of ANAVEX3-71 Phase 2 for Schizophrenia expected 2025</t>
  </si>
  <si>
    <t>Blarcamesine EMA results expected 2H25</t>
  </si>
  <si>
    <t>NO USA sites, most in Australia???</t>
  </si>
  <si>
    <t>"5 months until database lock even cassava didn’t need that"</t>
  </si>
  <si>
    <t>if 300m shares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</si>
</sst>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1" applyNumberForma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2" fillId="0" borderId="1" xfId="1" applyBorder="1"/>
    <xf numFmtId="0" fontId="2" fillId="0" borderId="0" xfId="1"/>
    <xf numFmtId="9" fontId="0" fillId="0" borderId="2" xfId="0" applyNumberFormat="1" applyBorder="1"/>
    <xf numFmtId="9" fontId="0" fillId="0" borderId="4" xfId="0" applyNumberFormat="1" applyBorder="1"/>
    <xf numFmtId="0" fontId="2" fillId="0" borderId="2" xfId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9525</xdr:colOff>
      <xdr:row>43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E5FA2CB-B655-08C3-F95F-95E2FEC5F851}"/>
            </a:ext>
          </a:extLst>
        </xdr:cNvPr>
        <xdr:cNvCxnSpPr/>
      </xdr:nvCxnSpPr>
      <xdr:spPr>
        <a:xfrm flipH="1">
          <a:off x="3333750" y="0"/>
          <a:ext cx="9525" cy="7086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297656</xdr:colOff>
      <xdr:row>61</xdr:row>
      <xdr:rowOff>17859</xdr:rowOff>
    </xdr:from>
    <xdr:to>
      <xdr:col>11</xdr:col>
      <xdr:colOff>316532</xdr:colOff>
      <xdr:row>85</xdr:row>
      <xdr:rowOff>111288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703C82-DC7B-E59D-D518-A14E4DEC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6" y="9709547"/>
          <a:ext cx="7287642" cy="4010585"/>
        </a:xfrm>
        <a:prstGeom prst="rect">
          <a:avLst/>
        </a:prstGeom>
      </xdr:spPr>
    </xdr:pic>
    <xdr:clientData/>
  </xdr:twoCellAnchor>
  <xdr:twoCellAnchor editAs="oneCell">
    <xdr:from>
      <xdr:col>1</xdr:col>
      <xdr:colOff>672703</xdr:colOff>
      <xdr:row>87</xdr:row>
      <xdr:rowOff>17860</xdr:rowOff>
    </xdr:from>
    <xdr:to>
      <xdr:col>11</xdr:col>
      <xdr:colOff>252134</xdr:colOff>
      <xdr:row>89</xdr:row>
      <xdr:rowOff>106025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46CBD-3AF9-A462-D85B-E8A3232B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" y="12763501"/>
          <a:ext cx="6544588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98489494-423A-8980-0076-5C56B4BA57D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142875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55A39A84-852E-A126-586D-28C77B828556}"/>
            </a:ext>
          </a:extLst>
        </xdr:cNvPr>
        <xdr:cNvSpPr>
          <a:spLocks noChangeAspect="1" noChangeArrowheads="1"/>
        </xdr:cNvSpPr>
      </xdr:nvSpPr>
      <xdr:spPr bwMode="auto">
        <a:xfrm>
          <a:off x="304800" y="1494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268231</xdr:colOff>
      <xdr:row>90</xdr:row>
      <xdr:rowOff>103135</xdr:rowOff>
    </xdr:from>
    <xdr:to>
      <xdr:col>10</xdr:col>
      <xdr:colOff>378033</xdr:colOff>
      <xdr:row>113</xdr:row>
      <xdr:rowOff>130630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297703-C7DF-CCDE-B4CF-B31E6F57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231" y="14134651"/>
          <a:ext cx="6771349" cy="37243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142875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7227858A-A8CF-BCFD-8D71-71FE0E4094F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142875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CEB6947-C97C-44B1-7FFF-47E922C505AC}"/>
            </a:ext>
          </a:extLst>
        </xdr:cNvPr>
        <xdr:cNvSpPr>
          <a:spLocks noChangeAspect="1" noChangeArrowheads="1"/>
        </xdr:cNvSpPr>
      </xdr:nvSpPr>
      <xdr:spPr bwMode="auto">
        <a:xfrm>
          <a:off x="73152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A1CC41CF-3C64-084A-D8DD-39A13B90E060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136FD50F-BC5F-B7D4-4CAD-C22A99D654B0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4AD7C70D-5E40-C2B5-B71A-3976AED47F12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CB083F9A-62E1-1E6A-5840-94E68BCE9CC1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368B4A2-5DDA-D49D-4768-B01395C71704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83B9B180-2DBF-D7AE-B688-3343F4D26F5D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F28220F5-DA3F-BEF6-BEDA-1B8425A66EB7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DB1CCF9F-EE7B-F9D9-9E83-51EED28405AB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50E92E11-4FAC-A068-F4B5-DCB17EEDA348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A3C57610-F8AB-5F33-CB5B-0F76EA437457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142875</xdr:rowOff>
    </xdr:to>
    <xdr:sp macro="" textlink="">
      <xdr:nvSpPr>
        <xdr:cNvPr id="4110" name="AutoShape 14">
          <a:extLst>
            <a:ext uri="{FF2B5EF4-FFF2-40B4-BE49-F238E27FC236}">
              <a16:creationId xmlns:a16="http://schemas.microsoft.com/office/drawing/2014/main" id="{5D1FED3C-F412-EDDC-984B-09E41FC74F19}"/>
            </a:ext>
          </a:extLst>
        </xdr:cNvPr>
        <xdr:cNvSpPr>
          <a:spLocks noChangeAspect="1" noChangeArrowheads="1"/>
        </xdr:cNvSpPr>
      </xdr:nvSpPr>
      <xdr:spPr bwMode="auto">
        <a:xfrm>
          <a:off x="304800" y="1980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118</xdr:row>
      <xdr:rowOff>0</xdr:rowOff>
    </xdr:from>
    <xdr:to>
      <xdr:col>17</xdr:col>
      <xdr:colOff>391715</xdr:colOff>
      <xdr:row>148</xdr:row>
      <xdr:rowOff>142875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B981D6E0-CA14-B729-2548-1F0016BC1BFB}"/>
            </a:ext>
          </a:extLst>
        </xdr:cNvPr>
        <xdr:cNvSpPr>
          <a:spLocks noChangeAspect="1" noChangeArrowheads="1"/>
        </xdr:cNvSpPr>
      </xdr:nvSpPr>
      <xdr:spPr bwMode="auto">
        <a:xfrm>
          <a:off x="1695450" y="19964400"/>
          <a:ext cx="9124950" cy="500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142875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AF7CA8C2-3B89-5CE5-02D7-1F0BD933E4D4}"/>
            </a:ext>
          </a:extLst>
        </xdr:cNvPr>
        <xdr:cNvSpPr>
          <a:spLocks noChangeAspect="1" noChangeArrowheads="1"/>
        </xdr:cNvSpPr>
      </xdr:nvSpPr>
      <xdr:spPr bwMode="auto">
        <a:xfrm>
          <a:off x="1085850" y="1996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304800</xdr:colOff>
      <xdr:row>59</xdr:row>
      <xdr:rowOff>142873</xdr:rowOff>
    </xdr:to>
    <xdr:sp macro="" textlink="">
      <xdr:nvSpPr>
        <xdr:cNvPr id="4113" name="AutoShape 17">
          <a:extLst>
            <a:ext uri="{FF2B5EF4-FFF2-40B4-BE49-F238E27FC236}">
              <a16:creationId xmlns:a16="http://schemas.microsoft.com/office/drawing/2014/main" id="{52509313-7944-4C3B-46F5-E4401C70101F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33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301091</xdr:colOff>
      <xdr:row>114</xdr:row>
      <xdr:rowOff>149068</xdr:rowOff>
    </xdr:from>
    <xdr:to>
      <xdr:col>10</xdr:col>
      <xdr:colOff>61912</xdr:colOff>
      <xdr:row>136</xdr:row>
      <xdr:rowOff>95589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5B89FE-8E48-CD67-6859-11BDD683B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091" y="19324084"/>
          <a:ext cx="6422368" cy="3482678"/>
        </a:xfrm>
        <a:prstGeom prst="rect">
          <a:avLst/>
        </a:prstGeom>
      </xdr:spPr>
    </xdr:pic>
    <xdr:clientData/>
  </xdr:twoCellAnchor>
  <xdr:twoCellAnchor editAs="oneCell">
    <xdr:from>
      <xdr:col>11</xdr:col>
      <xdr:colOff>509929</xdr:colOff>
      <xdr:row>90</xdr:row>
      <xdr:rowOff>148391</xdr:rowOff>
    </xdr:from>
    <xdr:to>
      <xdr:col>21</xdr:col>
      <xdr:colOff>523879</xdr:colOff>
      <xdr:row>113</xdr:row>
      <xdr:rowOff>99053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B556E0-4B6B-EBBE-751B-55048D5CE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13210" y="14179907"/>
          <a:ext cx="6086137" cy="3647552"/>
        </a:xfrm>
        <a:prstGeom prst="rect">
          <a:avLst/>
        </a:prstGeom>
      </xdr:spPr>
    </xdr:pic>
    <xdr:clientData/>
  </xdr:twoCellAnchor>
  <xdr:twoCellAnchor editAs="oneCell">
    <xdr:from>
      <xdr:col>1</xdr:col>
      <xdr:colOff>7444</xdr:colOff>
      <xdr:row>137</xdr:row>
      <xdr:rowOff>41673</xdr:rowOff>
    </xdr:from>
    <xdr:to>
      <xdr:col>7</xdr:col>
      <xdr:colOff>223835</xdr:colOff>
      <xdr:row>157</xdr:row>
      <xdr:rowOff>136923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2A21E-655D-06C2-9971-41A98FAB3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053" y="30628829"/>
          <a:ext cx="4752673" cy="3309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19706</xdr:colOff>
      <xdr:row>5</xdr:row>
      <xdr:rowOff>26276</xdr:rowOff>
    </xdr:from>
    <xdr:to>
      <xdr:col>9</xdr:col>
      <xdr:colOff>195934</xdr:colOff>
      <xdr:row>14</xdr:row>
      <xdr:rowOff>45983</xdr:rowOff>
    </xdr:to>
    <xdr:pic>
      <xdr:nvPicPr>
        <xdr:cNvPr id="5" name="Picture 4" descr="file">
          <a:extLst>
            <a:ext uri="{FF2B5EF4-FFF2-40B4-BE49-F238E27FC236}">
              <a16:creationId xmlns:a16="http://schemas.microsoft.com/office/drawing/2014/main" id="{CABF57AA-457C-F50A-2A14-5AFCA92D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723" y="8401707"/>
          <a:ext cx="5063539" cy="149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23679</xdr:colOff>
      <xdr:row>21</xdr:row>
      <xdr:rowOff>75390</xdr:rowOff>
    </xdr:from>
    <xdr:to>
      <xdr:col>8</xdr:col>
      <xdr:colOff>118764</xdr:colOff>
      <xdr:row>51</xdr:row>
      <xdr:rowOff>72259</xdr:rowOff>
    </xdr:to>
    <xdr:pic>
      <xdr:nvPicPr>
        <xdr:cNvPr id="6" name="Picture 5" descr="file">
          <a:extLst>
            <a:ext uri="{FF2B5EF4-FFF2-40B4-BE49-F238E27FC236}">
              <a16:creationId xmlns:a16="http://schemas.microsoft.com/office/drawing/2014/main" id="{F6DFD59F-51F9-84FF-2A79-FDD18A5B6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717" y="3460428"/>
          <a:ext cx="4352028" cy="4832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335016</xdr:colOff>
      <xdr:row>51</xdr:row>
      <xdr:rowOff>131381</xdr:rowOff>
    </xdr:from>
    <xdr:to>
      <xdr:col>8</xdr:col>
      <xdr:colOff>36391</xdr:colOff>
      <xdr:row>59</xdr:row>
      <xdr:rowOff>120150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D6FDD6-8D68-56D2-DD7E-4A5AB6BF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5016" y="16245053"/>
          <a:ext cx="4312789" cy="130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2473</xdr:colOff>
      <xdr:row>69</xdr:row>
      <xdr:rowOff>19708</xdr:rowOff>
    </xdr:from>
    <xdr:to>
      <xdr:col>7</xdr:col>
      <xdr:colOff>479535</xdr:colOff>
      <xdr:row>80</xdr:row>
      <xdr:rowOff>19707</xdr:rowOff>
    </xdr:to>
    <xdr:pic>
      <xdr:nvPicPr>
        <xdr:cNvPr id="8" name="Picture 7" descr="file">
          <a:extLst>
            <a:ext uri="{FF2B5EF4-FFF2-40B4-BE49-F238E27FC236}">
              <a16:creationId xmlns:a16="http://schemas.microsoft.com/office/drawing/2014/main" id="{9D584254-613A-A7DE-B859-D2408CE5E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490" y="19582087"/>
          <a:ext cx="4142545" cy="1806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4806</xdr:colOff>
      <xdr:row>85</xdr:row>
      <xdr:rowOff>65645</xdr:rowOff>
    </xdr:from>
    <xdr:to>
      <xdr:col>8</xdr:col>
      <xdr:colOff>137948</xdr:colOff>
      <xdr:row>119</xdr:row>
      <xdr:rowOff>46132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E124A8-B2C2-A7FF-B995-2B8C67D43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823" y="22584059"/>
          <a:ext cx="4409539" cy="5564107"/>
        </a:xfrm>
        <a:prstGeom prst="rect">
          <a:avLst/>
        </a:prstGeom>
      </xdr:spPr>
    </xdr:pic>
    <xdr:clientData/>
  </xdr:twoCellAnchor>
  <xdr:twoCellAnchor editAs="oneCell">
    <xdr:from>
      <xdr:col>1</xdr:col>
      <xdr:colOff>102396</xdr:colOff>
      <xdr:row>120</xdr:row>
      <xdr:rowOff>36722</xdr:rowOff>
    </xdr:from>
    <xdr:to>
      <xdr:col>8</xdr:col>
      <xdr:colOff>91965</xdr:colOff>
      <xdr:row>147</xdr:row>
      <xdr:rowOff>25245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B403C-0716-F4CF-544F-D5F35B5A8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413" y="28302981"/>
          <a:ext cx="4265966" cy="4422574"/>
        </a:xfrm>
        <a:prstGeom prst="rect">
          <a:avLst/>
        </a:prstGeom>
      </xdr:spPr>
    </xdr:pic>
    <xdr:clientData/>
  </xdr:twoCellAnchor>
  <xdr:twoCellAnchor editAs="oneCell">
    <xdr:from>
      <xdr:col>1</xdr:col>
      <xdr:colOff>5474</xdr:colOff>
      <xdr:row>147</xdr:row>
      <xdr:rowOff>78829</xdr:rowOff>
    </xdr:from>
    <xdr:to>
      <xdr:col>8</xdr:col>
      <xdr:colOff>137256</xdr:colOff>
      <xdr:row>179</xdr:row>
      <xdr:rowOff>113471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826C6F-0ADC-7287-3349-08FED57DF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0491" y="32779139"/>
          <a:ext cx="4408179" cy="5289815"/>
        </a:xfrm>
        <a:prstGeom prst="rect">
          <a:avLst/>
        </a:prstGeom>
      </xdr:spPr>
    </xdr:pic>
    <xdr:clientData/>
  </xdr:twoCellAnchor>
  <xdr:twoCellAnchor editAs="oneCell">
    <xdr:from>
      <xdr:col>0</xdr:col>
      <xdr:colOff>223344</xdr:colOff>
      <xdr:row>189</xdr:row>
      <xdr:rowOff>91966</xdr:rowOff>
    </xdr:from>
    <xdr:to>
      <xdr:col>12</xdr:col>
      <xdr:colOff>319169</xdr:colOff>
      <xdr:row>222</xdr:row>
      <xdr:rowOff>147062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9646A3-68D7-46DA-A3A4-3D3C07A99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344" y="32135380"/>
          <a:ext cx="7150894" cy="5474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86858ED-4DB2-45FF-958A-B70A59190FE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5-07-01T01:34:48.56" personId="{F86858ED-4DB2-45FF-958A-B70A59190FE8}" id="{37027111-C0AE-440E-91EE-62163C5A51AE}">
    <text xml:space="preserve">no endogenous ligand has been conclusively identified for the sigma-1 receptor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7166702/" TargetMode="External"/><Relationship Id="rId2" Type="http://schemas.openxmlformats.org/officeDocument/2006/relationships/hyperlink" Target="https://www.nature.com/articles/s42003-025-07590-2" TargetMode="External"/><Relationship Id="rId1" Type="http://schemas.openxmlformats.org/officeDocument/2006/relationships/hyperlink" Target="https://link.springer.com/chapter/10.1007/164_2017_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ature.com/articles/s41467-022-28946-w" TargetMode="External"/><Relationship Id="rId4" Type="http://schemas.openxmlformats.org/officeDocument/2006/relationships/hyperlink" Target="https://ehdn.org/wp-content/uploads/2021/10/F42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2274580725000810?via%3Dihub" TargetMode="External"/><Relationship Id="rId2" Type="http://schemas.openxmlformats.org/officeDocument/2006/relationships/hyperlink" Target="https://www.sciencedirect.com/science/article/pii/S2274580724006083?via%3Dihub" TargetMode="External"/><Relationship Id="rId1" Type="http://schemas.openxmlformats.org/officeDocument/2006/relationships/hyperlink" Target="https://pmc.ncbi.nlm.nih.gov/articles/PMC966132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thelancet.com/journals/eclinm/article/PIIS2589-5370(21)00268-6/fulltex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2.amstat.org/meetings/biop/2019/onlineprogram/ViewPresentation.cfm?file=301002.pdf" TargetMode="External"/><Relationship Id="rId7" Type="http://schemas.openxmlformats.org/officeDocument/2006/relationships/hyperlink" Target="https://www.sciencedirect.com/science/article/pii/S2274580725000809" TargetMode="External"/><Relationship Id="rId2" Type="http://schemas.openxmlformats.org/officeDocument/2006/relationships/hyperlink" Target="https://phuse.s3.eu-central-1.amazonaws.com/Archive/2024/Connect/EU/Strasbourg/PAP_AS08.pdf" TargetMode="External"/><Relationship Id="rId1" Type="http://schemas.openxmlformats.org/officeDocument/2006/relationships/hyperlink" Target="https://doi.org/10.1080/10543406.2022.2058525" TargetMode="External"/><Relationship Id="rId6" Type="http://schemas.openxmlformats.org/officeDocument/2006/relationships/hyperlink" Target="https://www.sciencedirect.com/science/article/pii/S2274580725000810" TargetMode="External"/><Relationship Id="rId5" Type="http://schemas.openxmlformats.org/officeDocument/2006/relationships/hyperlink" Target="https://www.fda.gov/regulatory-information/search-fda-guidance-documents/early-alzheimers-disease-developing-drugs-treatment" TargetMode="External"/><Relationship Id="rId4" Type="http://schemas.openxmlformats.org/officeDocument/2006/relationships/hyperlink" Target="https://cdn.clinicaltrials.gov/large-docs/92/NCT03759392/SAP_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3A4E-FCDB-452F-B8FF-A8711454E448}">
  <dimension ref="B2:L11"/>
  <sheetViews>
    <sheetView tabSelected="1" zoomScale="115" zoomScaleNormal="115" workbookViewId="0">
      <selection activeCell="G5" sqref="G5"/>
    </sheetView>
  </sheetViews>
  <sheetFormatPr defaultRowHeight="12.75" x14ac:dyDescent="0.2"/>
  <cols>
    <col min="1" max="1" width="3" customWidth="1"/>
    <col min="2" max="2" width="25" customWidth="1"/>
    <col min="3" max="3" width="23.85546875" customWidth="1"/>
    <col min="4" max="4" width="7" customWidth="1"/>
    <col min="5" max="5" width="15.7109375" customWidth="1"/>
    <col min="6" max="6" width="9.140625" customWidth="1"/>
    <col min="7" max="7" width="14.42578125" customWidth="1"/>
    <col min="8" max="8" width="4.5703125" customWidth="1"/>
    <col min="9" max="9" width="4.7109375" customWidth="1"/>
    <col min="12" max="12" width="11.140625" bestFit="1" customWidth="1"/>
  </cols>
  <sheetData>
    <row r="2" spans="2:12" x14ac:dyDescent="0.2">
      <c r="B2" s="12" t="s">
        <v>26</v>
      </c>
      <c r="C2" s="13" t="s">
        <v>27</v>
      </c>
      <c r="D2" s="13" t="s">
        <v>31</v>
      </c>
      <c r="E2" s="13" t="s">
        <v>28</v>
      </c>
      <c r="F2" s="13" t="s">
        <v>29</v>
      </c>
      <c r="G2" s="14" t="s">
        <v>30</v>
      </c>
      <c r="J2" t="s">
        <v>0</v>
      </c>
      <c r="K2" s="1">
        <v>11</v>
      </c>
      <c r="L2" s="2"/>
    </row>
    <row r="3" spans="2:12" x14ac:dyDescent="0.2">
      <c r="B3" s="16" t="s">
        <v>32</v>
      </c>
      <c r="C3" s="15" t="s">
        <v>36</v>
      </c>
      <c r="D3" s="7" t="s">
        <v>37</v>
      </c>
      <c r="E3" s="20" t="s">
        <v>41</v>
      </c>
      <c r="F3" s="18">
        <v>1</v>
      </c>
      <c r="G3" s="8"/>
      <c r="J3" t="s">
        <v>1</v>
      </c>
      <c r="K3" s="2">
        <v>85.372</v>
      </c>
      <c r="L3" t="s">
        <v>6</v>
      </c>
    </row>
    <row r="4" spans="2:12" x14ac:dyDescent="0.2">
      <c r="B4" s="27" t="s">
        <v>33</v>
      </c>
      <c r="C4" t="s">
        <v>39</v>
      </c>
      <c r="D4" s="33" t="s">
        <v>38</v>
      </c>
      <c r="E4" t="s">
        <v>41</v>
      </c>
      <c r="F4" s="4">
        <v>1</v>
      </c>
      <c r="G4" s="8"/>
      <c r="J4" t="s">
        <v>2</v>
      </c>
      <c r="K4" s="2">
        <f>K3*K2</f>
        <v>939.09199999999998</v>
      </c>
    </row>
    <row r="5" spans="2:12" x14ac:dyDescent="0.2">
      <c r="B5" s="27" t="s">
        <v>34</v>
      </c>
      <c r="C5" t="s">
        <v>44</v>
      </c>
      <c r="D5" s="33" t="s">
        <v>40</v>
      </c>
      <c r="E5" t="s">
        <v>41</v>
      </c>
      <c r="F5" s="4">
        <v>1</v>
      </c>
      <c r="G5" s="8"/>
      <c r="J5" t="s">
        <v>3</v>
      </c>
      <c r="K5" s="2">
        <f>115.771</f>
        <v>115.771</v>
      </c>
      <c r="L5" t="s">
        <v>6</v>
      </c>
    </row>
    <row r="6" spans="2:12" x14ac:dyDescent="0.2">
      <c r="B6" s="28" t="s">
        <v>35</v>
      </c>
      <c r="C6" s="9" t="s">
        <v>43</v>
      </c>
      <c r="D6" s="10" t="s">
        <v>40</v>
      </c>
      <c r="E6" s="9" t="s">
        <v>78</v>
      </c>
      <c r="F6" s="19">
        <v>1</v>
      </c>
      <c r="G6" s="11"/>
      <c r="J6" t="s">
        <v>4</v>
      </c>
      <c r="K6" s="2">
        <v>0</v>
      </c>
      <c r="L6" t="s">
        <v>6</v>
      </c>
    </row>
    <row r="7" spans="2:12" x14ac:dyDescent="0.2">
      <c r="J7" t="s">
        <v>5</v>
      </c>
      <c r="K7" s="2">
        <f>K4+K6-K5</f>
        <v>823.32100000000003</v>
      </c>
    </row>
    <row r="8" spans="2:12" x14ac:dyDescent="0.2">
      <c r="B8" t="s">
        <v>206</v>
      </c>
      <c r="F8" s="4"/>
      <c r="J8" t="s">
        <v>62</v>
      </c>
      <c r="K8" s="1">
        <f>K5/K3</f>
        <v>1.3560769338893315</v>
      </c>
      <c r="L8" s="1"/>
    </row>
    <row r="9" spans="2:12" x14ac:dyDescent="0.2">
      <c r="B9" t="s">
        <v>207</v>
      </c>
      <c r="J9" t="s">
        <v>210</v>
      </c>
      <c r="K9" s="1">
        <v>3.71</v>
      </c>
    </row>
    <row r="11" spans="2:12" x14ac:dyDescent="0.2">
      <c r="J11" t="s">
        <v>117</v>
      </c>
    </row>
  </sheetData>
  <hyperlinks>
    <hyperlink ref="B3" location="Blarcamesine!A1" display="ANAVEX 2-73 (Blarcamesine)" xr:uid="{E1A20B33-E6B5-475F-B772-6322DF36FBD2}"/>
    <hyperlink ref="E3" location="SIGMAR1!A1" display="SIGMA-1 Receptor" xr:uid="{D68FCD09-2952-4EA5-A5E2-B83F88177566}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65E8-C51A-4FC3-91B6-B2B23450DFD5}">
  <dimension ref="A1:CY20"/>
  <sheetViews>
    <sheetView zoomScale="130" zoomScaleNormal="13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defaultRowHeight="12.75" x14ac:dyDescent="0.2"/>
  <cols>
    <col min="1" max="1" width="4.7109375" style="2" customWidth="1"/>
    <col min="2" max="2" width="17.85546875" style="2" customWidth="1"/>
    <col min="3" max="16384" width="9.140625" style="2"/>
  </cols>
  <sheetData>
    <row r="1" spans="1:103" x14ac:dyDescent="0.2">
      <c r="A1" s="6" t="s">
        <v>7</v>
      </c>
    </row>
    <row r="2" spans="1:103" x14ac:dyDescent="0.2">
      <c r="C2" s="3">
        <v>2023</v>
      </c>
      <c r="D2" s="3">
        <f>C2+1</f>
        <v>2024</v>
      </c>
      <c r="E2" s="3">
        <f t="shared" ref="E2:J2" si="0">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</row>
    <row r="3" spans="1:103" s="5" customFormat="1" x14ac:dyDescent="0.2">
      <c r="A3" s="2"/>
      <c r="B3" s="5" t="s">
        <v>8</v>
      </c>
    </row>
    <row r="4" spans="1:103" x14ac:dyDescent="0.2">
      <c r="B4" s="2" t="s">
        <v>9</v>
      </c>
    </row>
    <row r="5" spans="1:103" x14ac:dyDescent="0.2">
      <c r="B5" s="2" t="s">
        <v>10</v>
      </c>
    </row>
    <row r="6" spans="1:103" x14ac:dyDescent="0.2">
      <c r="B6" s="2" t="s">
        <v>11</v>
      </c>
      <c r="C6" s="2">
        <v>12.04</v>
      </c>
      <c r="D6" s="2">
        <v>11.04</v>
      </c>
      <c r="F6" s="2">
        <f>D6*1.04</f>
        <v>11.4816</v>
      </c>
      <c r="G6" s="2">
        <f>F6*1.04</f>
        <v>11.940864000000001</v>
      </c>
      <c r="H6" s="2">
        <f t="shared" ref="H6:J6" si="1">G6*1.04</f>
        <v>12.418498560000002</v>
      </c>
      <c r="I6" s="2">
        <f t="shared" si="1"/>
        <v>12.915238502400001</v>
      </c>
      <c r="J6" s="2">
        <f t="shared" si="1"/>
        <v>13.431848042496002</v>
      </c>
    </row>
    <row r="7" spans="1:103" x14ac:dyDescent="0.2">
      <c r="B7" s="2" t="s">
        <v>12</v>
      </c>
      <c r="C7" s="2">
        <v>43.7</v>
      </c>
      <c r="D7" s="2">
        <v>41.8</v>
      </c>
    </row>
    <row r="8" spans="1:103" x14ac:dyDescent="0.2">
      <c r="B8" s="2" t="s">
        <v>13</v>
      </c>
      <c r="C8" s="2">
        <f t="shared" ref="C8:J8" si="2">SUM(C6:C7)</f>
        <v>55.74</v>
      </c>
      <c r="D8" s="2">
        <f t="shared" si="2"/>
        <v>52.839999999999996</v>
      </c>
      <c r="E8" s="2">
        <f t="shared" si="2"/>
        <v>0</v>
      </c>
      <c r="F8" s="2">
        <f t="shared" si="2"/>
        <v>11.4816</v>
      </c>
      <c r="G8" s="2">
        <f t="shared" si="2"/>
        <v>11.940864000000001</v>
      </c>
      <c r="H8" s="2">
        <f t="shared" si="2"/>
        <v>12.418498560000002</v>
      </c>
      <c r="I8" s="2">
        <f t="shared" si="2"/>
        <v>12.915238502400001</v>
      </c>
      <c r="J8" s="2">
        <f t="shared" si="2"/>
        <v>13.431848042496002</v>
      </c>
    </row>
    <row r="9" spans="1:103" x14ac:dyDescent="0.2">
      <c r="B9" s="2" t="s">
        <v>14</v>
      </c>
      <c r="C9" s="2">
        <f>C5-C8</f>
        <v>-55.74</v>
      </c>
      <c r="D9" s="2">
        <f t="shared" ref="D9:J9" si="3">D5-D8</f>
        <v>-52.839999999999996</v>
      </c>
      <c r="E9" s="2">
        <f t="shared" si="3"/>
        <v>0</v>
      </c>
      <c r="F9" s="2">
        <f t="shared" si="3"/>
        <v>-11.4816</v>
      </c>
      <c r="G9" s="2">
        <f t="shared" si="3"/>
        <v>-11.940864000000001</v>
      </c>
      <c r="H9" s="2">
        <f t="shared" si="3"/>
        <v>-12.418498560000002</v>
      </c>
      <c r="I9" s="2">
        <f t="shared" si="3"/>
        <v>-12.915238502400001</v>
      </c>
      <c r="J9" s="2">
        <f t="shared" si="3"/>
        <v>-13.431848042496002</v>
      </c>
    </row>
    <row r="10" spans="1:103" x14ac:dyDescent="0.2">
      <c r="B10" s="2" t="s">
        <v>15</v>
      </c>
      <c r="C10" s="2">
        <v>6.52</v>
      </c>
      <c r="D10" s="2">
        <v>7.32</v>
      </c>
      <c r="F10" s="2">
        <f>E17*$M$15</f>
        <v>2.3199999999999998</v>
      </c>
      <c r="G10" s="2">
        <f>F17*$M$15</f>
        <v>2.136768</v>
      </c>
      <c r="H10" s="2">
        <f>G17*$M$15</f>
        <v>1.9406860800000001</v>
      </c>
      <c r="I10" s="2">
        <f>H17*$M$15</f>
        <v>1.7311298304000002</v>
      </c>
      <c r="J10" s="2">
        <f>I17*$M$15</f>
        <v>1.5074476569600002</v>
      </c>
    </row>
    <row r="11" spans="1:103" x14ac:dyDescent="0.2">
      <c r="B11" s="2" t="s">
        <v>16</v>
      </c>
      <c r="C11" s="2">
        <f>C9+C10</f>
        <v>-49.22</v>
      </c>
      <c r="D11" s="2">
        <f t="shared" ref="D11:J11" si="4">D9+D10</f>
        <v>-45.519999999999996</v>
      </c>
      <c r="E11" s="2">
        <f t="shared" si="4"/>
        <v>0</v>
      </c>
      <c r="F11" s="2">
        <f t="shared" si="4"/>
        <v>-9.1616</v>
      </c>
      <c r="G11" s="2">
        <f t="shared" si="4"/>
        <v>-9.8040960000000013</v>
      </c>
      <c r="H11" s="2">
        <f t="shared" si="4"/>
        <v>-10.477812480000001</v>
      </c>
      <c r="I11" s="2">
        <f t="shared" si="4"/>
        <v>-11.184108672000001</v>
      </c>
      <c r="J11" s="2">
        <f t="shared" si="4"/>
        <v>-11.924400385536002</v>
      </c>
    </row>
    <row r="12" spans="1:103" x14ac:dyDescent="0.2">
      <c r="B12" s="2" t="s">
        <v>17</v>
      </c>
    </row>
    <row r="13" spans="1:103" x14ac:dyDescent="0.2">
      <c r="B13" s="2" t="s">
        <v>18</v>
      </c>
      <c r="C13" s="2">
        <f>C11-C12</f>
        <v>-49.22</v>
      </c>
      <c r="D13" s="2">
        <f t="shared" ref="D13:J13" si="5">D11-D12</f>
        <v>-45.519999999999996</v>
      </c>
      <c r="E13" s="2">
        <f t="shared" si="5"/>
        <v>0</v>
      </c>
      <c r="F13" s="2">
        <f t="shared" si="5"/>
        <v>-9.1616</v>
      </c>
      <c r="G13" s="2">
        <f t="shared" si="5"/>
        <v>-9.8040960000000013</v>
      </c>
      <c r="H13" s="2">
        <f t="shared" si="5"/>
        <v>-10.477812480000001</v>
      </c>
      <c r="I13" s="2">
        <f t="shared" si="5"/>
        <v>-11.184108672000001</v>
      </c>
      <c r="J13" s="2">
        <f t="shared" si="5"/>
        <v>-11.924400385536002</v>
      </c>
      <c r="K13" s="2">
        <f>J13*(1+$M$16)</f>
        <v>-11.805156381680641</v>
      </c>
      <c r="L13" s="2">
        <f t="shared" ref="L13:BW13" si="6">K13*(1+$M$16)</f>
        <v>-11.687104817863835</v>
      </c>
      <c r="M13" s="2">
        <f t="shared" si="6"/>
        <v>-11.570233769685197</v>
      </c>
      <c r="N13" s="2">
        <f t="shared" si="6"/>
        <v>-11.454531431988345</v>
      </c>
      <c r="O13" s="2">
        <f t="shared" si="6"/>
        <v>-11.339986117668461</v>
      </c>
      <c r="P13" s="2">
        <f t="shared" si="6"/>
        <v>-11.226586256491776</v>
      </c>
      <c r="Q13" s="2">
        <f t="shared" si="6"/>
        <v>-11.114320393926858</v>
      </c>
      <c r="R13" s="2">
        <f t="shared" si="6"/>
        <v>-11.003177189987589</v>
      </c>
      <c r="S13" s="2">
        <f t="shared" si="6"/>
        <v>-10.893145418087713</v>
      </c>
      <c r="T13" s="2">
        <f t="shared" si="6"/>
        <v>-10.784213963906835</v>
      </c>
      <c r="U13" s="2">
        <f t="shared" si="6"/>
        <v>-10.676371824267767</v>
      </c>
      <c r="V13" s="2">
        <f t="shared" si="6"/>
        <v>-10.569608106025088</v>
      </c>
      <c r="W13" s="2">
        <f t="shared" si="6"/>
        <v>-10.463912024964836</v>
      </c>
      <c r="X13" s="2">
        <f t="shared" si="6"/>
        <v>-10.359272904715187</v>
      </c>
      <c r="Y13" s="2">
        <f t="shared" si="6"/>
        <v>-10.255680175668035</v>
      </c>
      <c r="Z13" s="2">
        <f t="shared" si="6"/>
        <v>-10.153123373911354</v>
      </c>
      <c r="AA13" s="2">
        <f t="shared" si="6"/>
        <v>-10.051592140172241</v>
      </c>
      <c r="AB13" s="2">
        <f t="shared" si="6"/>
        <v>-9.9510762187705186</v>
      </c>
      <c r="AC13" s="2">
        <f t="shared" si="6"/>
        <v>-9.8515654565828132</v>
      </c>
      <c r="AD13" s="2">
        <f t="shared" si="6"/>
        <v>-9.7530498020169851</v>
      </c>
      <c r="AE13" s="2">
        <f t="shared" si="6"/>
        <v>-9.6555193039968152</v>
      </c>
      <c r="AF13" s="2">
        <f t="shared" si="6"/>
        <v>-9.5589641109568468</v>
      </c>
      <c r="AG13" s="2">
        <f t="shared" si="6"/>
        <v>-9.4633744698472775</v>
      </c>
      <c r="AH13" s="2">
        <f t="shared" si="6"/>
        <v>-9.368740725148804</v>
      </c>
      <c r="AI13" s="2">
        <f t="shared" si="6"/>
        <v>-9.2750533178973154</v>
      </c>
      <c r="AJ13" s="2">
        <f t="shared" si="6"/>
        <v>-9.1823027847183418</v>
      </c>
      <c r="AK13" s="2">
        <f t="shared" si="6"/>
        <v>-9.0904797568711579</v>
      </c>
      <c r="AL13" s="2">
        <f t="shared" si="6"/>
        <v>-8.9995749593024463</v>
      </c>
      <c r="AM13" s="2">
        <f t="shared" si="6"/>
        <v>-8.9095792097094222</v>
      </c>
      <c r="AN13" s="2">
        <f t="shared" si="6"/>
        <v>-8.8204834176123281</v>
      </c>
      <c r="AO13" s="2">
        <f t="shared" si="6"/>
        <v>-8.7322785834362051</v>
      </c>
      <c r="AP13" s="2">
        <f t="shared" si="6"/>
        <v>-8.6449557976018436</v>
      </c>
      <c r="AQ13" s="2">
        <f t="shared" si="6"/>
        <v>-8.5585062396258245</v>
      </c>
      <c r="AR13" s="2">
        <f t="shared" si="6"/>
        <v>-8.4729211772295656</v>
      </c>
      <c r="AS13" s="2">
        <f t="shared" si="6"/>
        <v>-8.3881919654572705</v>
      </c>
      <c r="AT13" s="2">
        <f t="shared" si="6"/>
        <v>-8.3043100458026977</v>
      </c>
      <c r="AU13" s="2">
        <f t="shared" si="6"/>
        <v>-8.2212669453446701</v>
      </c>
      <c r="AV13" s="2">
        <f t="shared" si="6"/>
        <v>-8.1390542758912225</v>
      </c>
      <c r="AW13" s="2">
        <f t="shared" si="6"/>
        <v>-8.0576637331323102</v>
      </c>
      <c r="AX13" s="2">
        <f t="shared" si="6"/>
        <v>-7.9770870958009867</v>
      </c>
      <c r="AY13" s="2">
        <f t="shared" si="6"/>
        <v>-7.8973162248429771</v>
      </c>
      <c r="AZ13" s="2">
        <f t="shared" si="6"/>
        <v>-7.8183430625945469</v>
      </c>
      <c r="BA13" s="2">
        <f t="shared" si="6"/>
        <v>-7.7401596319686012</v>
      </c>
      <c r="BB13" s="2">
        <f t="shared" si="6"/>
        <v>-7.6627580356489151</v>
      </c>
      <c r="BC13" s="2">
        <f t="shared" si="6"/>
        <v>-7.5861304552924258</v>
      </c>
      <c r="BD13" s="2">
        <f t="shared" si="6"/>
        <v>-7.5102691507395019</v>
      </c>
      <c r="BE13" s="2">
        <f t="shared" si="6"/>
        <v>-7.4351664592321072</v>
      </c>
      <c r="BF13" s="2">
        <f t="shared" si="6"/>
        <v>-7.3608147946397864</v>
      </c>
      <c r="BG13" s="2">
        <f t="shared" si="6"/>
        <v>-7.287206646693388</v>
      </c>
      <c r="BH13" s="2">
        <f t="shared" si="6"/>
        <v>-7.2143345802264545</v>
      </c>
      <c r="BI13" s="2">
        <f t="shared" si="6"/>
        <v>-7.1421912344241898</v>
      </c>
      <c r="BJ13" s="2">
        <f t="shared" si="6"/>
        <v>-7.0707693220799479</v>
      </c>
      <c r="BK13" s="2">
        <f t="shared" si="6"/>
        <v>-7.0000616288591484</v>
      </c>
      <c r="BL13" s="2">
        <f t="shared" si="6"/>
        <v>-6.9300610125705573</v>
      </c>
      <c r="BM13" s="2">
        <f t="shared" si="6"/>
        <v>-6.8607604024448516</v>
      </c>
      <c r="BN13" s="2">
        <f t="shared" si="6"/>
        <v>-6.7921527984204033</v>
      </c>
      <c r="BO13" s="2">
        <f t="shared" si="6"/>
        <v>-6.7242312704361993</v>
      </c>
      <c r="BP13" s="2">
        <f t="shared" si="6"/>
        <v>-6.6569889577318371</v>
      </c>
      <c r="BQ13" s="2">
        <f t="shared" si="6"/>
        <v>-6.5904190681545183</v>
      </c>
      <c r="BR13" s="2">
        <f t="shared" si="6"/>
        <v>-6.5245148774729733</v>
      </c>
      <c r="BS13" s="2">
        <f t="shared" si="6"/>
        <v>-6.4592697286982439</v>
      </c>
      <c r="BT13" s="2">
        <f t="shared" si="6"/>
        <v>-6.3946770314112618</v>
      </c>
      <c r="BU13" s="2">
        <f t="shared" si="6"/>
        <v>-6.3307302610971492</v>
      </c>
      <c r="BV13" s="2">
        <f t="shared" si="6"/>
        <v>-6.2674229584861774</v>
      </c>
      <c r="BW13" s="2">
        <f t="shared" si="6"/>
        <v>-6.2047487289013157</v>
      </c>
      <c r="BX13" s="2">
        <f t="shared" ref="BX13:CY13" si="7">BW13*(1+$M$16)</f>
        <v>-6.1427012416123024</v>
      </c>
      <c r="BY13" s="2">
        <f t="shared" si="7"/>
        <v>-6.081274229196179</v>
      </c>
      <c r="BZ13" s="2">
        <f t="shared" si="7"/>
        <v>-6.0204614869042175</v>
      </c>
      <c r="CA13" s="2">
        <f t="shared" si="7"/>
        <v>-5.960256872035175</v>
      </c>
      <c r="CB13" s="2">
        <f t="shared" si="7"/>
        <v>-5.9006543033148233</v>
      </c>
      <c r="CC13" s="2">
        <f t="shared" si="7"/>
        <v>-5.841647760281675</v>
      </c>
      <c r="CD13" s="2">
        <f t="shared" si="7"/>
        <v>-5.7832312826788579</v>
      </c>
      <c r="CE13" s="2">
        <f t="shared" si="7"/>
        <v>-5.7253989698520691</v>
      </c>
      <c r="CF13" s="2">
        <f t="shared" si="7"/>
        <v>-5.6681449801535484</v>
      </c>
      <c r="CG13" s="2">
        <f t="shared" si="7"/>
        <v>-5.6114635303520126</v>
      </c>
      <c r="CH13" s="2">
        <f t="shared" si="7"/>
        <v>-5.5553488950484926</v>
      </c>
      <c r="CI13" s="2">
        <f t="shared" si="7"/>
        <v>-5.4997954060980074</v>
      </c>
      <c r="CJ13" s="2">
        <f t="shared" si="7"/>
        <v>-5.4447974520370277</v>
      </c>
      <c r="CK13" s="2">
        <f t="shared" si="7"/>
        <v>-5.3903494775166569</v>
      </c>
      <c r="CL13" s="2">
        <f t="shared" si="7"/>
        <v>-5.3364459827414903</v>
      </c>
      <c r="CM13" s="2">
        <f t="shared" si="7"/>
        <v>-5.2830815229140757</v>
      </c>
      <c r="CN13" s="2">
        <f t="shared" si="7"/>
        <v>-5.2302507076849345</v>
      </c>
      <c r="CO13" s="2">
        <f t="shared" si="7"/>
        <v>-5.1779482006080855</v>
      </c>
      <c r="CP13" s="2">
        <f t="shared" si="7"/>
        <v>-5.1261687186020044</v>
      </c>
      <c r="CQ13" s="2">
        <f t="shared" si="7"/>
        <v>-5.0749070314159841</v>
      </c>
      <c r="CR13" s="2">
        <f t="shared" si="7"/>
        <v>-5.0241579611018246</v>
      </c>
      <c r="CS13" s="2">
        <f t="shared" si="7"/>
        <v>-4.9739163814908061</v>
      </c>
      <c r="CT13" s="2">
        <f t="shared" si="7"/>
        <v>-4.924177217675898</v>
      </c>
      <c r="CU13" s="2">
        <f t="shared" si="7"/>
        <v>-4.8749354454991387</v>
      </c>
      <c r="CV13" s="2">
        <f t="shared" si="7"/>
        <v>-4.8261860910441472</v>
      </c>
      <c r="CW13" s="2">
        <f t="shared" si="7"/>
        <v>-4.7779242301337055</v>
      </c>
      <c r="CX13" s="2">
        <f t="shared" si="7"/>
        <v>-4.730144987832368</v>
      </c>
      <c r="CY13" s="2">
        <f t="shared" si="7"/>
        <v>-4.6828435379540441</v>
      </c>
    </row>
    <row r="14" spans="1:103" x14ac:dyDescent="0.2">
      <c r="B14" s="2" t="s">
        <v>1</v>
      </c>
    </row>
    <row r="15" spans="1:103" x14ac:dyDescent="0.2">
      <c r="B15" s="2" t="s">
        <v>19</v>
      </c>
      <c r="C15" t="e">
        <f>C13/C14</f>
        <v>#DIV/0!</v>
      </c>
      <c r="L15" s="2" t="s">
        <v>21</v>
      </c>
      <c r="M15" s="4">
        <v>0.02</v>
      </c>
    </row>
    <row r="16" spans="1:103" x14ac:dyDescent="0.2">
      <c r="L16" s="2" t="s">
        <v>22</v>
      </c>
      <c r="M16" s="4">
        <v>-0.01</v>
      </c>
    </row>
    <row r="17" spans="2:13" x14ac:dyDescent="0.2">
      <c r="B17" s="2" t="s">
        <v>20</v>
      </c>
      <c r="E17" s="2">
        <f>E18-E20</f>
        <v>116</v>
      </c>
      <c r="F17" s="2">
        <f>E17+F13</f>
        <v>106.83840000000001</v>
      </c>
      <c r="G17" s="2">
        <f t="shared" ref="G17:J17" si="8">F17+G13</f>
        <v>97.034304000000006</v>
      </c>
      <c r="H17" s="2">
        <f t="shared" si="8"/>
        <v>86.556491520000009</v>
      </c>
      <c r="I17" s="2">
        <f t="shared" si="8"/>
        <v>75.372382848000001</v>
      </c>
      <c r="J17" s="2">
        <f t="shared" si="8"/>
        <v>63.447982462463997</v>
      </c>
      <c r="L17" s="2" t="s">
        <v>23</v>
      </c>
      <c r="M17" s="4">
        <v>0.08</v>
      </c>
    </row>
    <row r="18" spans="2:13" x14ac:dyDescent="0.2">
      <c r="B18" s="2" t="s">
        <v>3</v>
      </c>
      <c r="E18" s="2">
        <v>116</v>
      </c>
      <c r="L18" s="2" t="s">
        <v>24</v>
      </c>
      <c r="M18" s="2">
        <f>NPV(M17,F13:XFD13)+Main!K5-Main!K6+Blarcamesine!D54</f>
        <v>774.2503511708303</v>
      </c>
    </row>
    <row r="19" spans="2:13" x14ac:dyDescent="0.2">
      <c r="L19" s="2" t="s">
        <v>25</v>
      </c>
      <c r="M19" s="1">
        <f>M18/Main!K3</f>
        <v>9.0691368501479435</v>
      </c>
    </row>
    <row r="20" spans="2:13" x14ac:dyDescent="0.2">
      <c r="B20" s="2" t="s">
        <v>4</v>
      </c>
      <c r="E20" s="2">
        <v>0</v>
      </c>
      <c r="M20" s="4">
        <f>M19/Main!K2-1</f>
        <v>-0.17553301362291418</v>
      </c>
    </row>
  </sheetData>
  <hyperlinks>
    <hyperlink ref="A1" location="Main!A1" display="Main" xr:uid="{FEFF9FE4-FF08-4C0F-AE91-76DBC15FD00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6D-3660-4286-832E-E0AFABF67ECE}">
  <dimension ref="A1:L23"/>
  <sheetViews>
    <sheetView zoomScale="130" zoomScaleNormal="130" workbookViewId="0">
      <selection activeCell="B24" sqref="A24:B24"/>
    </sheetView>
  </sheetViews>
  <sheetFormatPr defaultRowHeight="12.75" x14ac:dyDescent="0.2"/>
  <cols>
    <col min="1" max="1" width="4.85546875" customWidth="1"/>
    <col min="2" max="2" width="20.42578125" customWidth="1"/>
    <col min="3" max="3" width="29.7109375" customWidth="1"/>
    <col min="4" max="4" width="139.140625" bestFit="1" customWidth="1"/>
    <col min="5" max="5" width="26.28515625" bestFit="1" customWidth="1"/>
  </cols>
  <sheetData>
    <row r="1" spans="1:12" x14ac:dyDescent="0.2">
      <c r="A1" s="17" t="s">
        <v>7</v>
      </c>
    </row>
    <row r="2" spans="1:12" x14ac:dyDescent="0.2">
      <c r="B2" t="s">
        <v>26</v>
      </c>
      <c r="C2" t="s">
        <v>70</v>
      </c>
    </row>
    <row r="3" spans="1:12" x14ac:dyDescent="0.2">
      <c r="C3" t="s">
        <v>74</v>
      </c>
    </row>
    <row r="5" spans="1:12" x14ac:dyDescent="0.2">
      <c r="B5" s="29" t="s">
        <v>177</v>
      </c>
      <c r="C5" s="30" t="s">
        <v>27</v>
      </c>
      <c r="D5" s="30" t="s">
        <v>150</v>
      </c>
      <c r="E5" s="30" t="s">
        <v>28</v>
      </c>
      <c r="F5" s="29" t="s">
        <v>151</v>
      </c>
      <c r="G5" s="30"/>
      <c r="H5" s="30"/>
      <c r="I5" s="31"/>
      <c r="J5" s="30"/>
      <c r="K5" s="30"/>
      <c r="L5" s="31"/>
    </row>
    <row r="6" spans="1:12" x14ac:dyDescent="0.2">
      <c r="B6" s="27" t="s">
        <v>169</v>
      </c>
      <c r="C6" t="s">
        <v>176</v>
      </c>
      <c r="D6" t="s">
        <v>170</v>
      </c>
      <c r="F6" s="27" t="s">
        <v>171</v>
      </c>
      <c r="L6" s="8"/>
    </row>
    <row r="7" spans="1:12" x14ac:dyDescent="0.2">
      <c r="B7" s="27" t="s">
        <v>148</v>
      </c>
      <c r="C7" t="s">
        <v>162</v>
      </c>
      <c r="D7" t="s">
        <v>163</v>
      </c>
      <c r="F7" s="27" t="s">
        <v>160</v>
      </c>
      <c r="H7" t="s">
        <v>161</v>
      </c>
      <c r="L7" s="8"/>
    </row>
    <row r="8" spans="1:12" x14ac:dyDescent="0.2">
      <c r="B8" s="27" t="s">
        <v>149</v>
      </c>
      <c r="C8" t="s">
        <v>167</v>
      </c>
      <c r="D8" t="s">
        <v>164</v>
      </c>
      <c r="F8" s="27"/>
      <c r="L8" s="8"/>
    </row>
    <row r="9" spans="1:12" x14ac:dyDescent="0.2">
      <c r="B9" s="27" t="s">
        <v>152</v>
      </c>
      <c r="C9" t="s">
        <v>156</v>
      </c>
      <c r="D9" t="s">
        <v>159</v>
      </c>
      <c r="F9" s="27" t="s">
        <v>158</v>
      </c>
      <c r="L9" s="8"/>
    </row>
    <row r="10" spans="1:12" x14ac:dyDescent="0.2">
      <c r="B10" s="27" t="s">
        <v>153</v>
      </c>
      <c r="C10" t="s">
        <v>156</v>
      </c>
      <c r="D10" t="s">
        <v>168</v>
      </c>
      <c r="F10" s="27"/>
      <c r="L10" s="8"/>
    </row>
    <row r="11" spans="1:12" x14ac:dyDescent="0.2">
      <c r="B11" s="28" t="s">
        <v>155</v>
      </c>
      <c r="C11" s="9" t="s">
        <v>157</v>
      </c>
      <c r="D11" s="9" t="s">
        <v>173</v>
      </c>
      <c r="E11" s="9" t="s">
        <v>172</v>
      </c>
      <c r="F11" s="28" t="s">
        <v>154</v>
      </c>
      <c r="G11" s="9"/>
      <c r="H11" s="9"/>
      <c r="I11" s="9"/>
      <c r="J11" s="9"/>
      <c r="K11" s="9"/>
      <c r="L11" s="11"/>
    </row>
    <row r="12" spans="1:12" x14ac:dyDescent="0.2">
      <c r="B12" s="23" t="s">
        <v>174</v>
      </c>
      <c r="C12" s="23" t="s">
        <v>175</v>
      </c>
    </row>
    <row r="14" spans="1:12" x14ac:dyDescent="0.2">
      <c r="B14" s="21" t="s">
        <v>72</v>
      </c>
      <c r="C14" s="21" t="s">
        <v>73</v>
      </c>
    </row>
    <row r="15" spans="1:12" x14ac:dyDescent="0.2">
      <c r="B15" s="17" t="s">
        <v>45</v>
      </c>
      <c r="C15" t="s">
        <v>71</v>
      </c>
    </row>
    <row r="16" spans="1:12" x14ac:dyDescent="0.2">
      <c r="B16" s="17" t="s">
        <v>165</v>
      </c>
      <c r="C16" t="s">
        <v>166</v>
      </c>
    </row>
    <row r="17" spans="2:4" x14ac:dyDescent="0.2">
      <c r="B17" s="17" t="s">
        <v>76</v>
      </c>
      <c r="C17" t="s">
        <v>77</v>
      </c>
    </row>
    <row r="18" spans="2:4" x14ac:dyDescent="0.2">
      <c r="B18" s="17" t="s">
        <v>87</v>
      </c>
    </row>
    <row r="19" spans="2:4" x14ac:dyDescent="0.2">
      <c r="B19" s="17" t="s">
        <v>75</v>
      </c>
    </row>
    <row r="22" spans="2:4" x14ac:dyDescent="0.2">
      <c r="B22" s="21"/>
    </row>
    <row r="23" spans="2:4" x14ac:dyDescent="0.2">
      <c r="D23" t="s">
        <v>42</v>
      </c>
    </row>
  </sheetData>
  <hyperlinks>
    <hyperlink ref="B15" r:id="rId1" tooltip="https://link.springer.com/chapter/10.1007/164_2017_8" xr:uid="{908679FD-F137-4CE4-B11B-ED5832B74FC8}"/>
    <hyperlink ref="B17" r:id="rId2" xr:uid="{E3455CA4-1BB2-48FF-A8BE-EE6BC790D76D}"/>
    <hyperlink ref="A1" location="Main!A1" display="Main" xr:uid="{BFB01A54-03EB-45AD-B81A-4B9884E950F3}"/>
    <hyperlink ref="B18" r:id="rId3" xr:uid="{537C62E8-A33B-452F-B341-B20D35812B70}"/>
    <hyperlink ref="B16" r:id="rId4" xr:uid="{A75EFDBD-BD0A-4B0D-8FDD-7EEB593AC22D}"/>
    <hyperlink ref="B19" r:id="rId5" xr:uid="{93C25C51-39B9-4C01-8868-36CDAA6666FE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0582-DC4D-4F23-97CC-A8C90BE99A2E}">
  <dimension ref="A1:U87"/>
  <sheetViews>
    <sheetView zoomScale="130" zoomScaleNormal="130" workbookViewId="0">
      <selection activeCell="F54" sqref="F54"/>
    </sheetView>
  </sheetViews>
  <sheetFormatPr defaultRowHeight="12.75" x14ac:dyDescent="0.2"/>
  <cols>
    <col min="1" max="1" width="4.5703125" customWidth="1"/>
    <col min="2" max="2" width="11.7109375" customWidth="1"/>
    <col min="3" max="3" width="16.85546875" customWidth="1"/>
    <col min="4" max="4" width="12.140625" customWidth="1"/>
  </cols>
  <sheetData>
    <row r="1" spans="1:3" x14ac:dyDescent="0.2">
      <c r="A1" s="17" t="s">
        <v>7</v>
      </c>
    </row>
    <row r="2" spans="1:3" x14ac:dyDescent="0.2">
      <c r="B2" t="s">
        <v>47</v>
      </c>
      <c r="C2" t="s">
        <v>50</v>
      </c>
    </row>
    <row r="3" spans="1:3" x14ac:dyDescent="0.2">
      <c r="B3" t="s">
        <v>48</v>
      </c>
      <c r="C3" t="s">
        <v>49</v>
      </c>
    </row>
    <row r="4" spans="1:3" x14ac:dyDescent="0.2">
      <c r="B4" t="s">
        <v>27</v>
      </c>
      <c r="C4" t="s">
        <v>137</v>
      </c>
    </row>
    <row r="5" spans="1:3" x14ac:dyDescent="0.2">
      <c r="B5" t="s">
        <v>28</v>
      </c>
      <c r="C5" t="s">
        <v>199</v>
      </c>
    </row>
    <row r="6" spans="1:3" x14ac:dyDescent="0.2">
      <c r="B6" t="s">
        <v>51</v>
      </c>
      <c r="C6" t="s">
        <v>124</v>
      </c>
    </row>
    <row r="7" spans="1:3" x14ac:dyDescent="0.2">
      <c r="B7" t="s">
        <v>46</v>
      </c>
    </row>
    <row r="8" spans="1:3" x14ac:dyDescent="0.2">
      <c r="C8" s="21" t="s">
        <v>107</v>
      </c>
    </row>
    <row r="11" spans="1:3" x14ac:dyDescent="0.2">
      <c r="C11" s="21" t="s">
        <v>106</v>
      </c>
    </row>
    <row r="12" spans="1:3" x14ac:dyDescent="0.2">
      <c r="C12" s="21" t="s">
        <v>81</v>
      </c>
    </row>
    <row r="13" spans="1:3" x14ac:dyDescent="0.2">
      <c r="C13" t="s">
        <v>68</v>
      </c>
    </row>
    <row r="14" spans="1:3" x14ac:dyDescent="0.2">
      <c r="C14" t="s">
        <v>69</v>
      </c>
    </row>
    <row r="16" spans="1:3" x14ac:dyDescent="0.2">
      <c r="C16" t="s">
        <v>123</v>
      </c>
    </row>
    <row r="17" spans="3:14" x14ac:dyDescent="0.2">
      <c r="C17" t="s">
        <v>79</v>
      </c>
    </row>
    <row r="18" spans="3:14" x14ac:dyDescent="0.2">
      <c r="C18" t="s">
        <v>63</v>
      </c>
    </row>
    <row r="19" spans="3:14" x14ac:dyDescent="0.2">
      <c r="C19" t="s">
        <v>200</v>
      </c>
    </row>
    <row r="20" spans="3:14" x14ac:dyDescent="0.2">
      <c r="C20" t="s">
        <v>201</v>
      </c>
    </row>
    <row r="22" spans="3:14" x14ac:dyDescent="0.2">
      <c r="D22" t="s">
        <v>186</v>
      </c>
      <c r="G22" t="s">
        <v>187</v>
      </c>
      <c r="J22" t="s">
        <v>188</v>
      </c>
      <c r="M22" t="s">
        <v>189</v>
      </c>
    </row>
    <row r="23" spans="3:14" x14ac:dyDescent="0.2">
      <c r="D23" t="s">
        <v>94</v>
      </c>
      <c r="G23" t="s">
        <v>94</v>
      </c>
      <c r="J23" t="s">
        <v>94</v>
      </c>
      <c r="M23" t="s">
        <v>94</v>
      </c>
    </row>
    <row r="24" spans="3:14" x14ac:dyDescent="0.2">
      <c r="C24" t="s">
        <v>64</v>
      </c>
      <c r="D24">
        <v>5.5819999999999999</v>
      </c>
      <c r="G24" s="32">
        <v>-7.56</v>
      </c>
      <c r="J24">
        <v>1.7490000000000001</v>
      </c>
      <c r="M24">
        <v>4.883</v>
      </c>
    </row>
    <row r="25" spans="3:14" x14ac:dyDescent="0.2">
      <c r="C25" t="s">
        <v>85</v>
      </c>
      <c r="D25" s="32">
        <v>3.65</v>
      </c>
      <c r="E25" t="s">
        <v>178</v>
      </c>
      <c r="G25" s="32">
        <v>-6.702</v>
      </c>
      <c r="H25" t="s">
        <v>180</v>
      </c>
      <c r="J25">
        <v>1.2529999999999999</v>
      </c>
      <c r="K25" t="s">
        <v>182</v>
      </c>
      <c r="M25">
        <v>4.6340000000000003</v>
      </c>
      <c r="N25" t="s">
        <v>184</v>
      </c>
    </row>
    <row r="26" spans="3:14" x14ac:dyDescent="0.2">
      <c r="C26" t="s">
        <v>86</v>
      </c>
      <c r="D26">
        <v>3.4359999999999999</v>
      </c>
      <c r="E26" t="s">
        <v>179</v>
      </c>
      <c r="G26" s="32">
        <v>-6.94</v>
      </c>
      <c r="H26" t="s">
        <v>181</v>
      </c>
      <c r="I26" s="32"/>
      <c r="J26" s="32">
        <v>1.29</v>
      </c>
      <c r="K26" t="s">
        <v>183</v>
      </c>
      <c r="L26" s="32"/>
      <c r="M26">
        <v>4.5679999999999996</v>
      </c>
      <c r="N26" t="s">
        <v>185</v>
      </c>
    </row>
    <row r="27" spans="3:14" x14ac:dyDescent="0.2">
      <c r="I27" s="32"/>
      <c r="L27" s="32"/>
    </row>
    <row r="28" spans="3:14" x14ac:dyDescent="0.2">
      <c r="C28" t="s">
        <v>190</v>
      </c>
    </row>
    <row r="30" spans="3:14" x14ac:dyDescent="0.2">
      <c r="C30" t="s">
        <v>144</v>
      </c>
    </row>
    <row r="31" spans="3:14" x14ac:dyDescent="0.2">
      <c r="D31" t="s">
        <v>146</v>
      </c>
      <c r="E31" t="s">
        <v>55</v>
      </c>
    </row>
    <row r="32" spans="3:14" x14ac:dyDescent="0.2">
      <c r="C32" t="s">
        <v>52</v>
      </c>
      <c r="D32">
        <v>67</v>
      </c>
      <c r="E32">
        <v>168</v>
      </c>
      <c r="F32" s="4">
        <f>D32/E32</f>
        <v>0.39880952380952384</v>
      </c>
      <c r="H32" s="4"/>
    </row>
    <row r="33" spans="3:21" x14ac:dyDescent="0.2">
      <c r="C33" t="s">
        <v>53</v>
      </c>
      <c r="D33">
        <v>41</v>
      </c>
      <c r="E33">
        <v>167</v>
      </c>
      <c r="F33" s="4">
        <f>D33/E33</f>
        <v>0.24550898203592814</v>
      </c>
      <c r="G33" s="4"/>
      <c r="H33" s="4"/>
    </row>
    <row r="34" spans="3:21" x14ac:dyDescent="0.2">
      <c r="C34" t="s">
        <v>54</v>
      </c>
      <c r="D34">
        <v>12</v>
      </c>
      <c r="E34">
        <v>168</v>
      </c>
      <c r="F34" s="4">
        <f>D34/E34</f>
        <v>7.1428571428571425E-2</v>
      </c>
      <c r="H34" s="4"/>
    </row>
    <row r="35" spans="3:21" x14ac:dyDescent="0.2">
      <c r="F35" s="4"/>
      <c r="G35" s="4"/>
    </row>
    <row r="36" spans="3:21" x14ac:dyDescent="0.2">
      <c r="C36" t="s">
        <v>56</v>
      </c>
    </row>
    <row r="37" spans="3:21" x14ac:dyDescent="0.2">
      <c r="C37" t="s">
        <v>191</v>
      </c>
    </row>
    <row r="38" spans="3:21" x14ac:dyDescent="0.2">
      <c r="C38" t="s">
        <v>208</v>
      </c>
      <c r="E38" t="s">
        <v>209</v>
      </c>
    </row>
    <row r="40" spans="3:21" x14ac:dyDescent="0.2">
      <c r="C40" s="17" t="s">
        <v>145</v>
      </c>
    </row>
    <row r="41" spans="3:21" x14ac:dyDescent="0.2">
      <c r="C41" s="21" t="s">
        <v>83</v>
      </c>
    </row>
    <row r="42" spans="3:21" x14ac:dyDescent="0.2">
      <c r="C42" t="s">
        <v>80</v>
      </c>
    </row>
    <row r="44" spans="3:21" x14ac:dyDescent="0.2">
      <c r="C44" s="21" t="s">
        <v>82</v>
      </c>
    </row>
    <row r="47" spans="3:21" x14ac:dyDescent="0.2">
      <c r="D47">
        <v>2025</v>
      </c>
      <c r="E47">
        <f>D47+1</f>
        <v>2026</v>
      </c>
      <c r="F47">
        <f t="shared" ref="F47:U47" si="0">E47+1</f>
        <v>2027</v>
      </c>
      <c r="G47">
        <f t="shared" si="0"/>
        <v>2028</v>
      </c>
      <c r="H47">
        <f t="shared" si="0"/>
        <v>2029</v>
      </c>
      <c r="I47">
        <f t="shared" si="0"/>
        <v>2030</v>
      </c>
      <c r="J47">
        <f t="shared" si="0"/>
        <v>2031</v>
      </c>
      <c r="K47">
        <f t="shared" si="0"/>
        <v>2032</v>
      </c>
      <c r="L47">
        <f t="shared" si="0"/>
        <v>2033</v>
      </c>
      <c r="M47">
        <f t="shared" si="0"/>
        <v>2034</v>
      </c>
      <c r="N47">
        <f t="shared" si="0"/>
        <v>2035</v>
      </c>
      <c r="O47">
        <f t="shared" si="0"/>
        <v>2036</v>
      </c>
      <c r="P47">
        <f t="shared" si="0"/>
        <v>2037</v>
      </c>
      <c r="Q47">
        <f t="shared" si="0"/>
        <v>2038</v>
      </c>
      <c r="R47">
        <f t="shared" si="0"/>
        <v>2039</v>
      </c>
      <c r="S47">
        <f t="shared" si="0"/>
        <v>2040</v>
      </c>
      <c r="T47">
        <f t="shared" si="0"/>
        <v>2041</v>
      </c>
      <c r="U47">
        <f t="shared" si="0"/>
        <v>2042</v>
      </c>
    </row>
    <row r="48" spans="3:21" x14ac:dyDescent="0.2">
      <c r="C48" t="s">
        <v>57</v>
      </c>
      <c r="D48" s="2">
        <v>2000</v>
      </c>
      <c r="E48" s="2">
        <f>D48*1.05</f>
        <v>2100</v>
      </c>
      <c r="F48" s="2">
        <f t="shared" ref="F48:U48" si="1">E48*1.05</f>
        <v>2205</v>
      </c>
      <c r="G48" s="2">
        <f t="shared" si="1"/>
        <v>2315.25</v>
      </c>
      <c r="H48" s="2">
        <f t="shared" si="1"/>
        <v>2431.0125000000003</v>
      </c>
      <c r="I48" s="2">
        <f t="shared" si="1"/>
        <v>2552.5631250000006</v>
      </c>
      <c r="J48" s="2">
        <f t="shared" si="1"/>
        <v>2680.1912812500009</v>
      </c>
      <c r="K48" s="2">
        <f t="shared" si="1"/>
        <v>2814.2008453125009</v>
      </c>
      <c r="L48" s="2">
        <f t="shared" si="1"/>
        <v>2954.9108875781262</v>
      </c>
      <c r="M48" s="2">
        <f t="shared" si="1"/>
        <v>3102.6564319570325</v>
      </c>
      <c r="N48" s="2">
        <f t="shared" si="1"/>
        <v>3257.7892535548845</v>
      </c>
      <c r="O48" s="2">
        <f t="shared" si="1"/>
        <v>3420.6787162326286</v>
      </c>
      <c r="P48" s="2">
        <f t="shared" si="1"/>
        <v>3591.7126520442603</v>
      </c>
      <c r="Q48" s="2">
        <f t="shared" si="1"/>
        <v>3771.2982846464733</v>
      </c>
      <c r="R48" s="2">
        <f t="shared" si="1"/>
        <v>3959.863198878797</v>
      </c>
      <c r="S48" s="2">
        <f t="shared" si="1"/>
        <v>4157.8563588227371</v>
      </c>
      <c r="T48" s="2">
        <f t="shared" si="1"/>
        <v>4365.7491767638739</v>
      </c>
      <c r="U48" s="2">
        <f t="shared" si="1"/>
        <v>4584.0366356020677</v>
      </c>
    </row>
    <row r="49" spans="2:21" x14ac:dyDescent="0.2">
      <c r="C49" t="s">
        <v>58</v>
      </c>
      <c r="D49" s="2">
        <f>D48</f>
        <v>2000</v>
      </c>
      <c r="E49" s="2">
        <f t="shared" ref="E49:U49" si="2">E48</f>
        <v>2100</v>
      </c>
      <c r="F49" s="2">
        <f t="shared" si="2"/>
        <v>2205</v>
      </c>
      <c r="G49" s="2">
        <f t="shared" si="2"/>
        <v>2315.25</v>
      </c>
      <c r="H49" s="2">
        <f t="shared" si="2"/>
        <v>2431.0125000000003</v>
      </c>
      <c r="I49" s="2">
        <f t="shared" si="2"/>
        <v>2552.5631250000006</v>
      </c>
      <c r="J49" s="2">
        <f t="shared" si="2"/>
        <v>2680.1912812500009</v>
      </c>
      <c r="K49" s="2">
        <f t="shared" si="2"/>
        <v>2814.2008453125009</v>
      </c>
      <c r="L49" s="2">
        <f t="shared" si="2"/>
        <v>2954.9108875781262</v>
      </c>
      <c r="M49" s="2">
        <f t="shared" si="2"/>
        <v>3102.6564319570325</v>
      </c>
      <c r="N49" s="2">
        <f t="shared" si="2"/>
        <v>3257.7892535548845</v>
      </c>
      <c r="O49" s="2">
        <f t="shared" si="2"/>
        <v>3420.6787162326286</v>
      </c>
      <c r="P49" s="2">
        <f t="shared" si="2"/>
        <v>3591.7126520442603</v>
      </c>
      <c r="Q49" s="2">
        <f t="shared" si="2"/>
        <v>3771.2982846464733</v>
      </c>
      <c r="R49" s="2">
        <f t="shared" si="2"/>
        <v>3959.863198878797</v>
      </c>
      <c r="S49" s="2">
        <f t="shared" si="2"/>
        <v>4157.8563588227371</v>
      </c>
      <c r="T49" s="2">
        <f t="shared" si="2"/>
        <v>4365.7491767638739</v>
      </c>
      <c r="U49" s="2">
        <f t="shared" si="2"/>
        <v>4584.0366356020677</v>
      </c>
    </row>
    <row r="50" spans="2:21" x14ac:dyDescent="0.2">
      <c r="C50" t="s">
        <v>0</v>
      </c>
      <c r="D50" s="2">
        <v>32</v>
      </c>
      <c r="E50" s="2">
        <v>32</v>
      </c>
      <c r="F50" s="2">
        <v>32</v>
      </c>
      <c r="G50" s="2">
        <v>32</v>
      </c>
      <c r="H50" s="2">
        <v>32</v>
      </c>
      <c r="I50" s="2">
        <v>32</v>
      </c>
      <c r="J50" s="2">
        <v>32</v>
      </c>
      <c r="K50" s="2">
        <v>32</v>
      </c>
      <c r="L50" s="2">
        <v>32</v>
      </c>
      <c r="M50" s="2">
        <v>32</v>
      </c>
      <c r="N50" s="2">
        <v>32</v>
      </c>
      <c r="O50" s="2">
        <v>32</v>
      </c>
      <c r="P50" s="2">
        <v>32</v>
      </c>
      <c r="Q50" s="2">
        <v>32</v>
      </c>
      <c r="R50" s="2">
        <v>32</v>
      </c>
      <c r="S50" s="2">
        <v>32</v>
      </c>
      <c r="T50" s="2">
        <v>32</v>
      </c>
      <c r="U50" s="2">
        <v>32</v>
      </c>
    </row>
    <row r="51" spans="2:21" x14ac:dyDescent="0.2">
      <c r="C51" t="s">
        <v>8</v>
      </c>
      <c r="D51" s="2">
        <v>0</v>
      </c>
      <c r="E51" s="2">
        <f t="shared" ref="E51:U51" si="3">E50*E49</f>
        <v>67200</v>
      </c>
      <c r="F51" s="2">
        <f t="shared" si="3"/>
        <v>70560</v>
      </c>
      <c r="G51" s="2">
        <f t="shared" si="3"/>
        <v>74088</v>
      </c>
      <c r="H51" s="2">
        <f t="shared" si="3"/>
        <v>77792.400000000009</v>
      </c>
      <c r="I51" s="2">
        <f t="shared" si="3"/>
        <v>81682.020000000019</v>
      </c>
      <c r="J51" s="2">
        <f t="shared" si="3"/>
        <v>85766.121000000028</v>
      </c>
      <c r="K51" s="2">
        <f t="shared" si="3"/>
        <v>90054.427050000028</v>
      </c>
      <c r="L51" s="2">
        <f t="shared" si="3"/>
        <v>94557.148402500039</v>
      </c>
      <c r="M51" s="2">
        <f t="shared" si="3"/>
        <v>99285.00582262504</v>
      </c>
      <c r="N51" s="2">
        <f t="shared" si="3"/>
        <v>104249.2561137563</v>
      </c>
      <c r="O51" s="2">
        <f t="shared" si="3"/>
        <v>109461.71891944412</v>
      </c>
      <c r="P51" s="2">
        <f t="shared" si="3"/>
        <v>114934.80486541633</v>
      </c>
      <c r="Q51" s="2">
        <f t="shared" si="3"/>
        <v>120681.54510868715</v>
      </c>
      <c r="R51" s="2">
        <f t="shared" si="3"/>
        <v>126715.6223641215</v>
      </c>
      <c r="S51" s="2">
        <f t="shared" si="3"/>
        <v>133051.40348232759</v>
      </c>
      <c r="T51" s="2">
        <f t="shared" si="3"/>
        <v>139703.97365644397</v>
      </c>
      <c r="U51" s="2">
        <f t="shared" si="3"/>
        <v>146689.17233926617</v>
      </c>
    </row>
    <row r="53" spans="2:21" x14ac:dyDescent="0.2">
      <c r="C53" t="s">
        <v>23</v>
      </c>
      <c r="D53" s="4">
        <v>0.08</v>
      </c>
    </row>
    <row r="54" spans="2:21" x14ac:dyDescent="0.2">
      <c r="C54" t="s">
        <v>24</v>
      </c>
      <c r="D54" s="2">
        <f>NPV(D53,D51:U51)/1000</f>
        <v>789.26527048301978</v>
      </c>
    </row>
    <row r="56" spans="2:21" x14ac:dyDescent="0.2">
      <c r="B56" t="s">
        <v>59</v>
      </c>
    </row>
    <row r="57" spans="2:21" ht="16.5" customHeight="1" x14ac:dyDescent="0.2">
      <c r="B57" s="17" t="s">
        <v>60</v>
      </c>
    </row>
    <row r="58" spans="2:21" x14ac:dyDescent="0.2">
      <c r="B58" s="17" t="s">
        <v>61</v>
      </c>
    </row>
    <row r="59" spans="2:21" x14ac:dyDescent="0.2">
      <c r="B59" s="17" t="s">
        <v>84</v>
      </c>
    </row>
    <row r="61" spans="2:21" x14ac:dyDescent="0.2">
      <c r="C61" t="s">
        <v>202</v>
      </c>
    </row>
    <row r="62" spans="2:21" ht="17.25" x14ac:dyDescent="0.3">
      <c r="C62" s="22"/>
    </row>
    <row r="87" spans="5:11" x14ac:dyDescent="0.2">
      <c r="E87" s="23" t="s">
        <v>67</v>
      </c>
      <c r="G87" s="23" t="s">
        <v>66</v>
      </c>
      <c r="I87" s="23" t="s">
        <v>65</v>
      </c>
      <c r="K87" s="23" t="s">
        <v>64</v>
      </c>
    </row>
  </sheetData>
  <hyperlinks>
    <hyperlink ref="A1" location="Main!A1" display="Main" xr:uid="{507DDEA7-932D-4872-8D48-17F26FD11820}"/>
    <hyperlink ref="B57" r:id="rId1" xr:uid="{742903D1-1F8C-41C6-B35C-3394E968EAAA}"/>
    <hyperlink ref="C40" r:id="rId2" xr:uid="{761CC2DD-41E1-442C-BEBB-9C601648719D}"/>
    <hyperlink ref="B59" r:id="rId3" xr:uid="{26A4184F-9010-4D5B-A394-0E08A6A96BFE}"/>
    <hyperlink ref="B58" r:id="rId4" xr:uid="{0192896A-414F-41D2-A543-236A79B30313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E7C0-A819-4B90-9147-611A69F54962}">
  <dimension ref="A1:C23"/>
  <sheetViews>
    <sheetView zoomScale="130" zoomScaleNormal="130" workbookViewId="0">
      <selection activeCell="B14" sqref="B14"/>
    </sheetView>
  </sheetViews>
  <sheetFormatPr defaultRowHeight="12.75" x14ac:dyDescent="0.2"/>
  <cols>
    <col min="1" max="1" width="5" bestFit="1" customWidth="1"/>
    <col min="2" max="2" width="18" bestFit="1" customWidth="1"/>
    <col min="3" max="3" width="10.85546875" customWidth="1"/>
  </cols>
  <sheetData>
    <row r="1" spans="1:3" x14ac:dyDescent="0.2">
      <c r="A1" s="17" t="s">
        <v>7</v>
      </c>
    </row>
    <row r="2" spans="1:3" x14ac:dyDescent="0.2">
      <c r="B2" t="s">
        <v>103</v>
      </c>
      <c r="C2" s="24" t="s">
        <v>108</v>
      </c>
    </row>
    <row r="3" spans="1:3" x14ac:dyDescent="0.2">
      <c r="B3" t="s">
        <v>55</v>
      </c>
      <c r="C3" s="24">
        <v>509</v>
      </c>
    </row>
    <row r="4" spans="1:3" x14ac:dyDescent="0.2">
      <c r="B4" t="s">
        <v>97</v>
      </c>
      <c r="C4" s="26">
        <v>43458</v>
      </c>
    </row>
    <row r="5" spans="1:3" x14ac:dyDescent="0.2">
      <c r="B5" t="s">
        <v>98</v>
      </c>
      <c r="C5" s="26">
        <v>43649</v>
      </c>
    </row>
    <row r="6" spans="1:3" x14ac:dyDescent="0.2">
      <c r="B6" t="s">
        <v>31</v>
      </c>
      <c r="C6" s="24" t="s">
        <v>109</v>
      </c>
    </row>
    <row r="7" spans="1:3" x14ac:dyDescent="0.2">
      <c r="B7" t="s">
        <v>99</v>
      </c>
      <c r="C7" s="24" t="s">
        <v>110</v>
      </c>
    </row>
    <row r="8" spans="1:3" x14ac:dyDescent="0.2">
      <c r="C8" s="24" t="s">
        <v>111</v>
      </c>
    </row>
    <row r="9" spans="1:3" x14ac:dyDescent="0.2">
      <c r="C9" s="24" t="s">
        <v>112</v>
      </c>
    </row>
    <row r="10" spans="1:3" x14ac:dyDescent="0.2">
      <c r="C10" s="24" t="s">
        <v>113</v>
      </c>
    </row>
    <row r="11" spans="1:3" x14ac:dyDescent="0.2">
      <c r="B11" t="s">
        <v>114</v>
      </c>
      <c r="C11" s="25" t="s">
        <v>118</v>
      </c>
    </row>
    <row r="12" spans="1:3" x14ac:dyDescent="0.2">
      <c r="B12" t="s">
        <v>100</v>
      </c>
      <c r="C12" s="24" t="s">
        <v>86</v>
      </c>
    </row>
    <row r="13" spans="1:3" x14ac:dyDescent="0.2">
      <c r="C13" s="24" t="s">
        <v>85</v>
      </c>
    </row>
    <row r="14" spans="1:3" x14ac:dyDescent="0.2">
      <c r="C14" s="24" t="s">
        <v>64</v>
      </c>
    </row>
    <row r="15" spans="1:3" x14ac:dyDescent="0.2">
      <c r="B15" t="s">
        <v>101</v>
      </c>
      <c r="C15" s="24" t="s">
        <v>119</v>
      </c>
    </row>
    <row r="16" spans="1:3" x14ac:dyDescent="0.2">
      <c r="C16" s="24" t="s">
        <v>120</v>
      </c>
    </row>
    <row r="17" spans="2:3" x14ac:dyDescent="0.2">
      <c r="B17" t="s">
        <v>102</v>
      </c>
      <c r="C17" s="24" t="s">
        <v>121</v>
      </c>
    </row>
    <row r="18" spans="2:3" x14ac:dyDescent="0.2">
      <c r="C18" s="24" t="s">
        <v>122</v>
      </c>
    </row>
    <row r="19" spans="2:3" x14ac:dyDescent="0.2">
      <c r="B19" t="s">
        <v>125</v>
      </c>
      <c r="C19" s="24"/>
    </row>
    <row r="20" spans="2:3" x14ac:dyDescent="0.2">
      <c r="C20" s="24" t="s">
        <v>128</v>
      </c>
    </row>
    <row r="21" spans="2:3" x14ac:dyDescent="0.2">
      <c r="C21" s="24" t="s">
        <v>127</v>
      </c>
    </row>
    <row r="22" spans="2:3" x14ac:dyDescent="0.2">
      <c r="C22" s="24" t="s">
        <v>126</v>
      </c>
    </row>
    <row r="23" spans="2:3" x14ac:dyDescent="0.2">
      <c r="B23" t="s">
        <v>115</v>
      </c>
      <c r="C23" s="24" t="s">
        <v>116</v>
      </c>
    </row>
  </sheetData>
  <hyperlinks>
    <hyperlink ref="A1" location="Main!A1" display="Main" xr:uid="{A3A338AC-1754-4C3F-B2ED-FC5AE1155B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A629-C70F-4C12-A535-8EEC4DFE5F0F}">
  <dimension ref="A1:C21"/>
  <sheetViews>
    <sheetView zoomScale="130" zoomScaleNormal="130" workbookViewId="0">
      <selection activeCell="B19" sqref="B19"/>
    </sheetView>
  </sheetViews>
  <sheetFormatPr defaultRowHeight="12.75" x14ac:dyDescent="0.2"/>
  <cols>
    <col min="1" max="1" width="5" bestFit="1" customWidth="1"/>
    <col min="2" max="2" width="18" bestFit="1" customWidth="1"/>
    <col min="3" max="3" width="14.28515625" bestFit="1" customWidth="1"/>
  </cols>
  <sheetData>
    <row r="1" spans="1:3" x14ac:dyDescent="0.2">
      <c r="A1" s="17" t="s">
        <v>7</v>
      </c>
    </row>
    <row r="2" spans="1:3" x14ac:dyDescent="0.2">
      <c r="B2" t="s">
        <v>103</v>
      </c>
      <c r="C2" s="24" t="s">
        <v>104</v>
      </c>
    </row>
    <row r="3" spans="1:3" x14ac:dyDescent="0.2">
      <c r="B3" t="s">
        <v>55</v>
      </c>
      <c r="C3" s="24">
        <v>300</v>
      </c>
    </row>
    <row r="4" spans="1:3" x14ac:dyDescent="0.2">
      <c r="B4" t="s">
        <v>97</v>
      </c>
      <c r="C4" s="26">
        <v>43811</v>
      </c>
    </row>
    <row r="5" spans="1:3" x14ac:dyDescent="0.2">
      <c r="B5" t="s">
        <v>98</v>
      </c>
      <c r="C5" s="26" t="s">
        <v>192</v>
      </c>
    </row>
    <row r="6" spans="1:3" x14ac:dyDescent="0.2">
      <c r="B6" t="s">
        <v>31</v>
      </c>
      <c r="C6" s="24" t="s">
        <v>109</v>
      </c>
    </row>
    <row r="7" spans="1:3" x14ac:dyDescent="0.2">
      <c r="B7" t="s">
        <v>99</v>
      </c>
      <c r="C7" s="24" t="s">
        <v>105</v>
      </c>
    </row>
    <row r="8" spans="1:3" x14ac:dyDescent="0.2">
      <c r="C8" s="24" t="s">
        <v>194</v>
      </c>
    </row>
    <row r="9" spans="1:3" x14ac:dyDescent="0.2">
      <c r="B9" t="s">
        <v>114</v>
      </c>
      <c r="C9" s="24" t="s">
        <v>193</v>
      </c>
    </row>
    <row r="10" spans="1:3" x14ac:dyDescent="0.2">
      <c r="B10" t="s">
        <v>100</v>
      </c>
      <c r="C10" s="24" t="s">
        <v>49</v>
      </c>
    </row>
    <row r="11" spans="1:3" x14ac:dyDescent="0.2">
      <c r="B11" t="s">
        <v>101</v>
      </c>
      <c r="C11" s="24" t="s">
        <v>195</v>
      </c>
    </row>
    <row r="12" spans="1:3" x14ac:dyDescent="0.2">
      <c r="B12" t="s">
        <v>102</v>
      </c>
      <c r="C12" s="24" t="s">
        <v>196</v>
      </c>
    </row>
    <row r="13" spans="1:3" x14ac:dyDescent="0.2">
      <c r="C13" s="24" t="s">
        <v>197</v>
      </c>
    </row>
    <row r="14" spans="1:3" x14ac:dyDescent="0.2">
      <c r="B14" t="s">
        <v>115</v>
      </c>
      <c r="C14" s="24" t="s">
        <v>198</v>
      </c>
    </row>
    <row r="15" spans="1:3" x14ac:dyDescent="0.2">
      <c r="C15" s="24"/>
    </row>
    <row r="16" spans="1:3" x14ac:dyDescent="0.2">
      <c r="C16" s="24"/>
    </row>
    <row r="17" spans="3:3" x14ac:dyDescent="0.2">
      <c r="C17" s="24"/>
    </row>
    <row r="18" spans="3:3" x14ac:dyDescent="0.2">
      <c r="C18" s="24"/>
    </row>
    <row r="19" spans="3:3" x14ac:dyDescent="0.2">
      <c r="C19" s="24"/>
    </row>
    <row r="20" spans="3:3" x14ac:dyDescent="0.2">
      <c r="C20" s="24"/>
    </row>
    <row r="21" spans="3:3" x14ac:dyDescent="0.2">
      <c r="C21" s="24"/>
    </row>
  </sheetData>
  <hyperlinks>
    <hyperlink ref="A1" location="Main!A1" display="Main" xr:uid="{429A3FC5-F475-4B8F-B7A7-11479A38889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0607-0784-43C7-B856-99EB5636C523}">
  <dimension ref="A1:B189"/>
  <sheetViews>
    <sheetView zoomScale="130" zoomScaleNormal="130" workbookViewId="0">
      <selection activeCell="J11" sqref="J11"/>
    </sheetView>
  </sheetViews>
  <sheetFormatPr defaultRowHeight="12.75" x14ac:dyDescent="0.2"/>
  <cols>
    <col min="1" max="1" width="5" bestFit="1" customWidth="1"/>
  </cols>
  <sheetData>
    <row r="1" spans="1:2" x14ac:dyDescent="0.2">
      <c r="A1" s="17" t="s">
        <v>7</v>
      </c>
    </row>
    <row r="2" spans="1:2" x14ac:dyDescent="0.2">
      <c r="B2" t="s">
        <v>203</v>
      </c>
    </row>
    <row r="3" spans="1:2" x14ac:dyDescent="0.2">
      <c r="B3" t="s">
        <v>204</v>
      </c>
    </row>
    <row r="5" spans="1:2" x14ac:dyDescent="0.2">
      <c r="B5" t="s">
        <v>88</v>
      </c>
    </row>
    <row r="16" spans="1:2" x14ac:dyDescent="0.2">
      <c r="B16" s="17" t="s">
        <v>89</v>
      </c>
    </row>
    <row r="17" spans="2:2" x14ac:dyDescent="0.2">
      <c r="B17" s="17" t="s">
        <v>90</v>
      </c>
    </row>
    <row r="18" spans="2:2" x14ac:dyDescent="0.2">
      <c r="B18" s="17" t="s">
        <v>91</v>
      </c>
    </row>
    <row r="19" spans="2:2" x14ac:dyDescent="0.2">
      <c r="B19" s="17" t="s">
        <v>92</v>
      </c>
    </row>
    <row r="21" spans="2:2" x14ac:dyDescent="0.2">
      <c r="B21" t="s">
        <v>93</v>
      </c>
    </row>
    <row r="62" spans="2:2" x14ac:dyDescent="0.2">
      <c r="B62" t="s">
        <v>131</v>
      </c>
    </row>
    <row r="63" spans="2:2" x14ac:dyDescent="0.2">
      <c r="B63" s="17" t="s">
        <v>132</v>
      </c>
    </row>
    <row r="65" spans="2:2" x14ac:dyDescent="0.2">
      <c r="B65" t="s">
        <v>130</v>
      </c>
    </row>
    <row r="66" spans="2:2" x14ac:dyDescent="0.2">
      <c r="B66" t="s">
        <v>96</v>
      </c>
    </row>
    <row r="67" spans="2:2" x14ac:dyDescent="0.2">
      <c r="B67" s="17" t="s">
        <v>95</v>
      </c>
    </row>
    <row r="69" spans="2:2" x14ac:dyDescent="0.2">
      <c r="B69" t="s">
        <v>129</v>
      </c>
    </row>
    <row r="81" spans="2:2" x14ac:dyDescent="0.2">
      <c r="B81" t="s">
        <v>133</v>
      </c>
    </row>
    <row r="82" spans="2:2" x14ac:dyDescent="0.2">
      <c r="B82" t="s">
        <v>134</v>
      </c>
    </row>
    <row r="84" spans="2:2" x14ac:dyDescent="0.2">
      <c r="B84" t="s">
        <v>136</v>
      </c>
    </row>
    <row r="85" spans="2:2" x14ac:dyDescent="0.2">
      <c r="B85" t="s">
        <v>135</v>
      </c>
    </row>
    <row r="181" spans="2:2" x14ac:dyDescent="0.2">
      <c r="B181" t="s">
        <v>138</v>
      </c>
    </row>
    <row r="182" spans="2:2" x14ac:dyDescent="0.2">
      <c r="B182" t="s">
        <v>139</v>
      </c>
    </row>
    <row r="183" spans="2:2" x14ac:dyDescent="0.2">
      <c r="B183" t="s">
        <v>140</v>
      </c>
    </row>
    <row r="184" spans="2:2" x14ac:dyDescent="0.2">
      <c r="B184" t="s">
        <v>141</v>
      </c>
    </row>
    <row r="185" spans="2:2" x14ac:dyDescent="0.2">
      <c r="B185" s="4" t="s">
        <v>142</v>
      </c>
    </row>
    <row r="186" spans="2:2" x14ac:dyDescent="0.2">
      <c r="B186" t="s">
        <v>143</v>
      </c>
    </row>
    <row r="188" spans="2:2" x14ac:dyDescent="0.2">
      <c r="B188" t="s">
        <v>205</v>
      </c>
    </row>
    <row r="189" spans="2:2" x14ac:dyDescent="0.2">
      <c r="B189" s="17" t="s">
        <v>147</v>
      </c>
    </row>
  </sheetData>
  <hyperlinks>
    <hyperlink ref="A1" location="Main!A1" display="Main" xr:uid="{6FB31C8A-3385-4AC8-9CF1-43BACE682D63}"/>
    <hyperlink ref="B16" r:id="rId1" xr:uid="{7DAC69A2-E6FB-4E8D-98D9-32656E778B17}"/>
    <hyperlink ref="B17" r:id="rId2" xr:uid="{84F7155D-DE65-43F2-AD29-811608FCCBD1}"/>
    <hyperlink ref="B18" r:id="rId3" xr:uid="{7589E6CF-D112-4626-BDCD-22B4484E7E4B}"/>
    <hyperlink ref="B19" r:id="rId4" xr:uid="{FBDE0662-368D-48D3-9046-89712148CFBE}"/>
    <hyperlink ref="B189" r:id="rId5" xr:uid="{21447383-8AFE-43A5-BA6C-23895D981C82}"/>
    <hyperlink ref="B63" r:id="rId6" xr:uid="{5F30CA00-9B2C-49C1-B973-CB142652194C}"/>
    <hyperlink ref="B67" r:id="rId7" xr:uid="{56F2460C-89E4-4FB2-8811-5C224B2E411A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SIGMAR1</vt:lpstr>
      <vt:lpstr>Blarcamesine</vt:lpstr>
      <vt:lpstr>ANAVEX2-73-AD-004</vt:lpstr>
      <vt:lpstr>ATTENTION-AD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2025-06-30T03:32:19Z</dcterms:created>
  <dcterms:modified xsi:type="dcterms:W3CDTF">2025-07-20T09:41:50Z</dcterms:modified>
</cp:coreProperties>
</file>