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D9BBE9F2-CAED-423D-AA20-B52635B40D9E}" xr6:coauthVersionLast="47" xr6:coauthVersionMax="47" xr10:uidLastSave="{00000000-0000-0000-0000-000000000000}"/>
  <bookViews>
    <workbookView xWindow="645" yWindow="780" windowWidth="23670" windowHeight="14145" activeTab="1" xr2:uid="{08012682-0F50-4229-84EC-14421E66CA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L2" i="2" s="1"/>
  <c r="M2" i="2" s="1"/>
  <c r="N2" i="2" s="1"/>
  <c r="J2" i="2"/>
  <c r="E2" i="2"/>
  <c r="F2" i="2"/>
  <c r="G2" i="2" s="1"/>
  <c r="H2" i="2" s="1"/>
  <c r="I2" i="2" s="1"/>
  <c r="D34" i="2"/>
  <c r="B34" i="2"/>
  <c r="C34" i="2"/>
  <c r="C33" i="2"/>
  <c r="D33" i="2"/>
  <c r="B33" i="2"/>
  <c r="J1" i="2"/>
  <c r="K1" i="2"/>
  <c r="L1" i="2"/>
  <c r="M1" i="2"/>
  <c r="N1" i="2"/>
  <c r="J17" i="2"/>
  <c r="K17" i="2"/>
  <c r="L17" i="2" s="1"/>
  <c r="M17" i="2" s="1"/>
  <c r="N17" i="2" s="1"/>
  <c r="F17" i="2"/>
  <c r="G17" i="2"/>
  <c r="H17" i="2"/>
  <c r="I17" i="2"/>
  <c r="E17" i="2"/>
  <c r="E16" i="2"/>
  <c r="C25" i="2"/>
  <c r="D25" i="2"/>
  <c r="B25" i="2"/>
  <c r="E24" i="2"/>
  <c r="D24" i="2"/>
  <c r="C24" i="2"/>
  <c r="C14" i="2"/>
  <c r="D14" i="2"/>
  <c r="B14" i="2"/>
  <c r="D36" i="2"/>
  <c r="C7" i="2"/>
  <c r="C8" i="2" s="1"/>
  <c r="D7" i="2"/>
  <c r="D8" i="2" s="1"/>
  <c r="B7" i="2"/>
  <c r="B8" i="2" s="1"/>
  <c r="C1" i="2"/>
  <c r="D1" i="2" s="1"/>
  <c r="E1" i="2" s="1"/>
  <c r="F1" i="2" s="1"/>
  <c r="G1" i="2" s="1"/>
  <c r="H1" i="2" s="1"/>
  <c r="I1" i="2" s="1"/>
  <c r="D4" i="1"/>
  <c r="D7" i="1" s="1"/>
  <c r="E14" i="2" l="1"/>
  <c r="B27" i="2"/>
  <c r="B15" i="2"/>
  <c r="B18" i="2" s="1"/>
  <c r="B20" i="2" s="1"/>
  <c r="D27" i="2"/>
  <c r="D15" i="2"/>
  <c r="D18" i="2" s="1"/>
  <c r="D20" i="2" s="1"/>
  <c r="C27" i="2"/>
  <c r="C15" i="2"/>
  <c r="C18" i="2" s="1"/>
  <c r="C20" i="2" s="1"/>
  <c r="E7" i="2"/>
  <c r="E8" i="2" s="1"/>
  <c r="E15" i="2" s="1"/>
  <c r="E18" i="2" s="1"/>
  <c r="E19" i="2" l="1"/>
  <c r="E20" i="2" s="1"/>
  <c r="F24" i="2"/>
  <c r="F14" i="2" s="1"/>
  <c r="F7" i="2"/>
  <c r="F8" i="2" s="1"/>
  <c r="F15" i="2" s="1"/>
  <c r="E36" i="2" l="1"/>
  <c r="F16" i="2" s="1"/>
  <c r="F18" i="2" s="1"/>
  <c r="F19" i="2" s="1"/>
  <c r="F20" i="2" s="1"/>
  <c r="E33" i="2"/>
  <c r="G7" i="2"/>
  <c r="G8" i="2" s="1"/>
  <c r="G24" i="2"/>
  <c r="G14" i="2" s="1"/>
  <c r="F33" i="2" l="1"/>
  <c r="F36" i="2"/>
  <c r="G16" i="2" s="1"/>
  <c r="G15" i="2"/>
  <c r="H7" i="2"/>
  <c r="H8" i="2" s="1"/>
  <c r="H24" i="2"/>
  <c r="H14" i="2" s="1"/>
  <c r="G18" i="2" l="1"/>
  <c r="J7" i="2"/>
  <c r="J8" i="2" s="1"/>
  <c r="J24" i="2"/>
  <c r="G19" i="2"/>
  <c r="G20" i="2" s="1"/>
  <c r="H15" i="2"/>
  <c r="I7" i="2"/>
  <c r="I8" i="2" s="1"/>
  <c r="I24" i="2"/>
  <c r="I14" i="2" s="1"/>
  <c r="J14" i="2" s="1"/>
  <c r="J15" i="2" l="1"/>
  <c r="K24" i="2"/>
  <c r="K14" i="2" s="1"/>
  <c r="K7" i="2"/>
  <c r="K8" i="2" s="1"/>
  <c r="K15" i="2" s="1"/>
  <c r="G36" i="2"/>
  <c r="H16" i="2" s="1"/>
  <c r="H18" i="2" s="1"/>
  <c r="G33" i="2"/>
  <c r="I15" i="2"/>
  <c r="L24" i="2" l="1"/>
  <c r="L14" i="2" s="1"/>
  <c r="L7" i="2"/>
  <c r="L8" i="2" s="1"/>
  <c r="L15" i="2" s="1"/>
  <c r="H19" i="2"/>
  <c r="H20" i="2" s="1"/>
  <c r="M24" i="2" l="1"/>
  <c r="M14" i="2" s="1"/>
  <c r="M7" i="2"/>
  <c r="M8" i="2"/>
  <c r="H36" i="2"/>
  <c r="H33" i="2"/>
  <c r="M15" i="2" l="1"/>
  <c r="N24" i="2"/>
  <c r="N14" i="2" s="1"/>
  <c r="N7" i="2"/>
  <c r="N8" i="2" s="1"/>
  <c r="N15" i="2" s="1"/>
  <c r="I16" i="2"/>
  <c r="I18" i="2" s="1"/>
  <c r="I19" i="2" l="1"/>
  <c r="I20" i="2" s="1"/>
  <c r="I33" i="2" l="1"/>
  <c r="I36" i="2"/>
  <c r="J16" i="2" l="1"/>
  <c r="J18" i="2" s="1"/>
  <c r="J19" i="2" l="1"/>
  <c r="J20" i="2"/>
  <c r="J33" i="2" l="1"/>
  <c r="J36" i="2"/>
  <c r="K16" i="2" l="1"/>
  <c r="K18" i="2" s="1"/>
  <c r="K19" i="2" l="1"/>
  <c r="K20" i="2" s="1"/>
  <c r="K33" i="2" l="1"/>
  <c r="K36" i="2"/>
  <c r="L16" i="2" l="1"/>
  <c r="L18" i="2" s="1"/>
  <c r="L19" i="2" l="1"/>
  <c r="L20" i="2"/>
  <c r="L33" i="2" l="1"/>
  <c r="L36" i="2"/>
  <c r="M16" i="2" l="1"/>
  <c r="M18" i="2" s="1"/>
  <c r="M19" i="2" s="1"/>
  <c r="M20" i="2" s="1"/>
  <c r="M33" i="2" s="1"/>
  <c r="M36" i="2"/>
  <c r="N16" i="2" l="1"/>
  <c r="N18" i="2" s="1"/>
  <c r="N19" i="2" s="1"/>
  <c r="N20" i="2" s="1"/>
  <c r="N36" i="2" s="1"/>
  <c r="N33" i="2" l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Q26" i="2" s="1"/>
  <c r="O20" i="2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Q27" i="2" l="1"/>
  <c r="Q28" i="2" s="1"/>
</calcChain>
</file>

<file path=xl/sharedStrings.xml><?xml version="1.0" encoding="utf-8"?>
<sst xmlns="http://schemas.openxmlformats.org/spreadsheetml/2006/main" count="48" uniqueCount="42">
  <si>
    <t>OXY</t>
  </si>
  <si>
    <t>Price</t>
  </si>
  <si>
    <t>Shares</t>
  </si>
  <si>
    <t>MC</t>
  </si>
  <si>
    <t>Debt</t>
  </si>
  <si>
    <t>Cash</t>
  </si>
  <si>
    <t>EV</t>
  </si>
  <si>
    <t>Q424</t>
  </si>
  <si>
    <t>Revenue</t>
  </si>
  <si>
    <t>COGS</t>
  </si>
  <si>
    <t>Oil &amp; Gas</t>
  </si>
  <si>
    <t>Transporation &amp; Gathering</t>
  </si>
  <si>
    <t>Chemical &amp; Midstream</t>
  </si>
  <si>
    <t>Commodities Purchases</t>
  </si>
  <si>
    <t>Gross Profit</t>
  </si>
  <si>
    <t>SG&amp;A</t>
  </si>
  <si>
    <t>Other Operating Expense</t>
  </si>
  <si>
    <t>Other Taxes</t>
  </si>
  <si>
    <t>D&amp;A</t>
  </si>
  <si>
    <t>Exploration</t>
  </si>
  <si>
    <t>OPEX</t>
  </si>
  <si>
    <t>Interest</t>
  </si>
  <si>
    <t>Operating Income</t>
  </si>
  <si>
    <t>Equity Investments</t>
  </si>
  <si>
    <t>Pretax Income</t>
  </si>
  <si>
    <t>Tax</t>
  </si>
  <si>
    <t>Net Income</t>
  </si>
  <si>
    <t>EPS</t>
  </si>
  <si>
    <t>Revenue Growth</t>
  </si>
  <si>
    <t>Tax Rate</t>
  </si>
  <si>
    <t>Gross Margin</t>
  </si>
  <si>
    <t>Operating Margin</t>
  </si>
  <si>
    <t>FCF Margin</t>
  </si>
  <si>
    <t>CFFO</t>
  </si>
  <si>
    <t>CX</t>
  </si>
  <si>
    <t>FCF</t>
  </si>
  <si>
    <t>Net Cash</t>
  </si>
  <si>
    <t>ROIC</t>
  </si>
  <si>
    <t>Maturity</t>
  </si>
  <si>
    <t>Discount</t>
  </si>
  <si>
    <t>NPV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</si>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</sst>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1" fontId="1" fillId="0" borderId="0" xfId="0" applyNumberFormat="1" applyFont="1"/>
    <xf numFmtId="3" fontId="3" fillId="0" borderId="0" xfId="0" applyNumberFormat="1" applyFont="1"/>
    <xf numFmtId="9" fontId="1" fillId="0" borderId="0" xfId="0" applyNumberFormat="1" applyFont="1"/>
    <xf numFmtId="9" fontId="3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9525</xdr:rowOff>
    </xdr:from>
    <xdr:to>
      <xdr:col>4</xdr:col>
      <xdr:colOff>19050</xdr:colOff>
      <xdr:row>37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E8E5B2-2C18-BF81-64BF-E604B08CD4CD}"/>
            </a:ext>
          </a:extLst>
        </xdr:cNvPr>
        <xdr:cNvCxnSpPr/>
      </xdr:nvCxnSpPr>
      <xdr:spPr>
        <a:xfrm>
          <a:off x="2428875" y="9525"/>
          <a:ext cx="28575" cy="6972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9A49-802E-4E87-81BC-A60DBADF9707}">
  <dimension ref="A1:E7"/>
  <sheetViews>
    <sheetView zoomScale="250" zoomScaleNormal="250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C2" t="s">
        <v>1</v>
      </c>
      <c r="D2" s="2">
        <v>42</v>
      </c>
    </row>
    <row r="3" spans="1:5" x14ac:dyDescent="0.25">
      <c r="C3" t="s">
        <v>2</v>
      </c>
      <c r="D3" s="2">
        <v>938.5</v>
      </c>
      <c r="E3" t="s">
        <v>7</v>
      </c>
    </row>
    <row r="4" spans="1:5" x14ac:dyDescent="0.25">
      <c r="C4" t="s">
        <v>3</v>
      </c>
      <c r="D4" s="2">
        <f>D2*D3</f>
        <v>39417</v>
      </c>
    </row>
    <row r="5" spans="1:5" x14ac:dyDescent="0.25">
      <c r="C5" t="s">
        <v>5</v>
      </c>
      <c r="D5" s="2">
        <v>2132</v>
      </c>
      <c r="E5" t="s">
        <v>7</v>
      </c>
    </row>
    <row r="6" spans="1:5" x14ac:dyDescent="0.25">
      <c r="C6" t="s">
        <v>4</v>
      </c>
      <c r="D6" s="2">
        <v>24978</v>
      </c>
      <c r="E6" t="s">
        <v>7</v>
      </c>
    </row>
    <row r="7" spans="1:5" x14ac:dyDescent="0.25">
      <c r="C7" t="s">
        <v>6</v>
      </c>
      <c r="D7" s="2">
        <f>D4+D6-D5</f>
        <v>62263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DD9-D054-412C-8D4F-F7B90108ECDA}">
  <dimension ref="A1:CU4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R27" sqref="R27"/>
    </sheetView>
  </sheetViews>
  <sheetFormatPr defaultRowHeight="14.25" x14ac:dyDescent="0.2"/>
  <cols>
    <col min="1" max="1" width="24" style="3" customWidth="1"/>
    <col min="2" max="16384" width="9.140625" style="3"/>
  </cols>
  <sheetData>
    <row r="1" spans="1:14" x14ac:dyDescent="0.2">
      <c r="B1" s="4">
        <v>2022</v>
      </c>
      <c r="C1" s="4">
        <f>B1+1</f>
        <v>2023</v>
      </c>
      <c r="D1" s="4">
        <f t="shared" ref="D1:I1" si="0">C1+1</f>
        <v>2024</v>
      </c>
      <c r="E1" s="4">
        <f t="shared" si="0"/>
        <v>2025</v>
      </c>
      <c r="F1" s="4">
        <f t="shared" si="0"/>
        <v>2026</v>
      </c>
      <c r="G1" s="4">
        <f t="shared" si="0"/>
        <v>2027</v>
      </c>
      <c r="H1" s="4">
        <f t="shared" si="0"/>
        <v>2028</v>
      </c>
      <c r="I1" s="4">
        <f t="shared" si="0"/>
        <v>2029</v>
      </c>
      <c r="J1" s="4">
        <f t="shared" ref="J1" si="1">I1+1</f>
        <v>2030</v>
      </c>
      <c r="K1" s="4">
        <f t="shared" ref="K1" si="2">J1+1</f>
        <v>2031</v>
      </c>
      <c r="L1" s="4">
        <f t="shared" ref="L1" si="3">K1+1</f>
        <v>2032</v>
      </c>
      <c r="M1" s="4">
        <f t="shared" ref="M1" si="4">L1+1</f>
        <v>2033</v>
      </c>
      <c r="N1" s="4">
        <f t="shared" ref="N1" si="5">M1+1</f>
        <v>2034</v>
      </c>
    </row>
    <row r="2" spans="1:14" s="5" customFormat="1" ht="15" x14ac:dyDescent="0.25">
      <c r="A2" s="5" t="s">
        <v>8</v>
      </c>
      <c r="B2" s="5">
        <v>36634</v>
      </c>
      <c r="C2" s="5">
        <v>28257</v>
      </c>
      <c r="D2" s="5">
        <v>26725</v>
      </c>
      <c r="E2" s="5">
        <f>D2*1.03</f>
        <v>27526.75</v>
      </c>
      <c r="F2" s="5">
        <f t="shared" ref="F2:I2" si="6">E2*1.03</f>
        <v>28352.552500000002</v>
      </c>
      <c r="G2" s="5">
        <f t="shared" si="6"/>
        <v>29203.129075000001</v>
      </c>
      <c r="H2" s="5">
        <f t="shared" si="6"/>
        <v>30079.22294725</v>
      </c>
      <c r="I2" s="5">
        <f t="shared" si="6"/>
        <v>30981.599635667502</v>
      </c>
      <c r="J2" s="5">
        <f>I2*1.01</f>
        <v>31291.415632024178</v>
      </c>
      <c r="K2" s="5">
        <f t="shared" ref="K2:N2" si="7">J2*1.01</f>
        <v>31604.329788344421</v>
      </c>
      <c r="L2" s="5">
        <f t="shared" si="7"/>
        <v>31920.373086227864</v>
      </c>
      <c r="M2" s="5">
        <f t="shared" si="7"/>
        <v>32239.576817090143</v>
      </c>
      <c r="N2" s="5">
        <f t="shared" si="7"/>
        <v>32561.972585261046</v>
      </c>
    </row>
    <row r="3" spans="1:14" x14ac:dyDescent="0.2">
      <c r="A3" s="3" t="s">
        <v>10</v>
      </c>
      <c r="B3" s="3">
        <v>4028</v>
      </c>
      <c r="C3" s="3">
        <v>4677</v>
      </c>
      <c r="D3" s="3">
        <v>4738</v>
      </c>
    </row>
    <row r="4" spans="1:14" x14ac:dyDescent="0.2">
      <c r="A4" s="3" t="s">
        <v>11</v>
      </c>
      <c r="B4" s="3">
        <v>1475</v>
      </c>
      <c r="C4" s="3">
        <v>1481</v>
      </c>
      <c r="D4" s="3">
        <v>1608</v>
      </c>
    </row>
    <row r="5" spans="1:14" x14ac:dyDescent="0.2">
      <c r="A5" s="3" t="s">
        <v>12</v>
      </c>
      <c r="B5" s="3">
        <v>3273</v>
      </c>
      <c r="C5" s="3">
        <v>3116</v>
      </c>
      <c r="D5" s="3">
        <v>3121</v>
      </c>
    </row>
    <row r="6" spans="1:14" x14ac:dyDescent="0.2">
      <c r="A6" s="3" t="s">
        <v>13</v>
      </c>
      <c r="B6" s="3">
        <v>3287</v>
      </c>
      <c r="C6" s="3">
        <v>2009</v>
      </c>
      <c r="D6" s="3">
        <v>337</v>
      </c>
    </row>
    <row r="7" spans="1:14" x14ac:dyDescent="0.2">
      <c r="A7" s="3" t="s">
        <v>9</v>
      </c>
      <c r="B7" s="3">
        <f>SUM(B3:B6)</f>
        <v>12063</v>
      </c>
      <c r="C7" s="3">
        <f t="shared" ref="C7:D7" si="8">SUM(C3:C6)</f>
        <v>11283</v>
      </c>
      <c r="D7" s="3">
        <f t="shared" si="8"/>
        <v>9804</v>
      </c>
      <c r="E7" s="3">
        <f>E2*(1-E27)</f>
        <v>10184.897499999999</v>
      </c>
      <c r="F7" s="3">
        <f t="shared" ref="F7:I7" si="9">F2*(1-F27)</f>
        <v>10490.444425</v>
      </c>
      <c r="G7" s="3">
        <f t="shared" si="9"/>
        <v>10805.157757749999</v>
      </c>
      <c r="H7" s="3">
        <f t="shared" si="9"/>
        <v>11129.3124904825</v>
      </c>
      <c r="I7" s="3">
        <f t="shared" si="9"/>
        <v>11463.191865196975</v>
      </c>
      <c r="J7" s="3">
        <f t="shared" ref="J7:N7" si="10">J2*(1-J27)</f>
        <v>11577.823783848946</v>
      </c>
      <c r="K7" s="3">
        <f t="shared" si="10"/>
        <v>11693.602021687435</v>
      </c>
      <c r="L7" s="3">
        <f t="shared" si="10"/>
        <v>11810.53804190431</v>
      </c>
      <c r="M7" s="3">
        <f t="shared" si="10"/>
        <v>11928.643422323352</v>
      </c>
      <c r="N7" s="3">
        <f t="shared" si="10"/>
        <v>12047.929856546587</v>
      </c>
    </row>
    <row r="8" spans="1:14" x14ac:dyDescent="0.2">
      <c r="A8" s="3" t="s">
        <v>14</v>
      </c>
      <c r="B8" s="3">
        <f>B2-B7</f>
        <v>24571</v>
      </c>
      <c r="C8" s="3">
        <f t="shared" ref="C8:D8" si="11">C2-C7</f>
        <v>16974</v>
      </c>
      <c r="D8" s="3">
        <f t="shared" si="11"/>
        <v>16921</v>
      </c>
      <c r="E8" s="3">
        <f t="shared" ref="E8" si="12">E2-E7</f>
        <v>17341.852500000001</v>
      </c>
      <c r="F8" s="3">
        <f t="shared" ref="F8" si="13">F2-F7</f>
        <v>17862.108075000004</v>
      </c>
      <c r="G8" s="3">
        <f t="shared" ref="G8" si="14">G2-G7</f>
        <v>18397.971317250001</v>
      </c>
      <c r="H8" s="3">
        <f t="shared" ref="H8" si="15">H2-H7</f>
        <v>18949.910456767502</v>
      </c>
      <c r="I8" s="3">
        <f t="shared" ref="I8:N8" si="16">I2-I7</f>
        <v>19518.407770470527</v>
      </c>
      <c r="J8" s="3">
        <f t="shared" si="16"/>
        <v>19713.591848175231</v>
      </c>
      <c r="K8" s="3">
        <f t="shared" si="16"/>
        <v>19910.727766656986</v>
      </c>
      <c r="L8" s="3">
        <f t="shared" si="16"/>
        <v>20109.835044323554</v>
      </c>
      <c r="M8" s="3">
        <f t="shared" si="16"/>
        <v>20310.933394766791</v>
      </c>
      <c r="N8" s="3">
        <f t="shared" si="16"/>
        <v>20514.042728714459</v>
      </c>
    </row>
    <row r="9" spans="1:14" x14ac:dyDescent="0.2">
      <c r="A9" s="3" t="s">
        <v>15</v>
      </c>
      <c r="B9" s="3">
        <v>945</v>
      </c>
      <c r="C9" s="3">
        <v>1083</v>
      </c>
      <c r="D9" s="3">
        <v>1062</v>
      </c>
    </row>
    <row r="10" spans="1:14" x14ac:dyDescent="0.2">
      <c r="A10" s="3" t="s">
        <v>16</v>
      </c>
      <c r="B10" s="3">
        <v>1271</v>
      </c>
      <c r="C10" s="3">
        <v>1084</v>
      </c>
      <c r="D10" s="3">
        <v>1581</v>
      </c>
    </row>
    <row r="11" spans="1:14" x14ac:dyDescent="0.2">
      <c r="A11" s="3" t="s">
        <v>17</v>
      </c>
      <c r="B11" s="3">
        <v>1271</v>
      </c>
      <c r="C11" s="3">
        <v>1084</v>
      </c>
      <c r="D11" s="3">
        <v>1062</v>
      </c>
    </row>
    <row r="12" spans="1:14" x14ac:dyDescent="0.2">
      <c r="A12" s="3" t="s">
        <v>18</v>
      </c>
      <c r="B12" s="3">
        <v>6926</v>
      </c>
      <c r="C12" s="3">
        <v>6865</v>
      </c>
      <c r="D12" s="3">
        <v>7371</v>
      </c>
    </row>
    <row r="13" spans="1:14" x14ac:dyDescent="0.2">
      <c r="A13" s="3" t="s">
        <v>19</v>
      </c>
      <c r="B13" s="3">
        <v>216</v>
      </c>
      <c r="C13" s="3">
        <v>441</v>
      </c>
      <c r="D13" s="3">
        <v>275</v>
      </c>
    </row>
    <row r="14" spans="1:14" x14ac:dyDescent="0.2">
      <c r="A14" s="3" t="s">
        <v>20</v>
      </c>
      <c r="B14" s="3">
        <f>SUM(B9:B13)</f>
        <v>10629</v>
      </c>
      <c r="C14" s="3">
        <f t="shared" ref="C14:D14" si="17">SUM(C9:C13)</f>
        <v>10557</v>
      </c>
      <c r="D14" s="3">
        <f t="shared" si="17"/>
        <v>11351</v>
      </c>
      <c r="E14" s="3">
        <f>D14*(1+E24)</f>
        <v>11691.53</v>
      </c>
      <c r="F14" s="3">
        <f t="shared" ref="F14:I14" si="18">E14*(1+F24)</f>
        <v>12042.275900000001</v>
      </c>
      <c r="G14" s="3">
        <f t="shared" si="18"/>
        <v>12403.544177000002</v>
      </c>
      <c r="H14" s="3">
        <f t="shared" si="18"/>
        <v>12775.650502310002</v>
      </c>
      <c r="I14" s="3">
        <f t="shared" si="18"/>
        <v>13158.920017379301</v>
      </c>
      <c r="J14" s="3">
        <f t="shared" ref="J14" si="19">I14*(1+J24)</f>
        <v>13290.509217553095</v>
      </c>
      <c r="K14" s="3">
        <f t="shared" ref="K14" si="20">J14*(1+K24)</f>
        <v>13423.414309728627</v>
      </c>
      <c r="L14" s="3">
        <f t="shared" ref="L14" si="21">K14*(1+L24)</f>
        <v>13557.648452825913</v>
      </c>
      <c r="M14" s="3">
        <f t="shared" ref="M14" si="22">L14*(1+M24)</f>
        <v>13693.224937354173</v>
      </c>
      <c r="N14" s="3">
        <f t="shared" ref="N14" si="23">M14*(1+N24)</f>
        <v>13830.157186727714</v>
      </c>
    </row>
    <row r="15" spans="1:14" x14ac:dyDescent="0.2">
      <c r="A15" s="3" t="s">
        <v>22</v>
      </c>
      <c r="B15" s="3">
        <f>B8-B14</f>
        <v>13942</v>
      </c>
      <c r="C15" s="3">
        <f t="shared" ref="C15:I15" si="24">C8-C14</f>
        <v>6417</v>
      </c>
      <c r="D15" s="3">
        <f t="shared" si="24"/>
        <v>5570</v>
      </c>
      <c r="E15" s="3">
        <f t="shared" si="24"/>
        <v>5650.3225000000002</v>
      </c>
      <c r="F15" s="3">
        <f t="shared" si="24"/>
        <v>5819.8321750000032</v>
      </c>
      <c r="G15" s="3">
        <f t="shared" si="24"/>
        <v>5994.4271402499999</v>
      </c>
      <c r="H15" s="3">
        <f t="shared" si="24"/>
        <v>6174.2599544575005</v>
      </c>
      <c r="I15" s="3">
        <f t="shared" si="24"/>
        <v>6359.4877530912254</v>
      </c>
      <c r="J15" s="3">
        <f t="shared" ref="J15:N15" si="25">J8-J14</f>
        <v>6423.0826306221352</v>
      </c>
      <c r="K15" s="3">
        <f t="shared" si="25"/>
        <v>6487.3134569283593</v>
      </c>
      <c r="L15" s="3">
        <f t="shared" si="25"/>
        <v>6552.1865914976406</v>
      </c>
      <c r="M15" s="3">
        <f t="shared" si="25"/>
        <v>6617.7084574126184</v>
      </c>
      <c r="N15" s="3">
        <f t="shared" si="25"/>
        <v>6683.885541986745</v>
      </c>
    </row>
    <row r="16" spans="1:14" x14ac:dyDescent="0.2">
      <c r="A16" s="3" t="s">
        <v>21</v>
      </c>
      <c r="B16" s="3">
        <v>-1030</v>
      </c>
      <c r="C16" s="3">
        <v>-945</v>
      </c>
      <c r="D16" s="3">
        <v>-1175</v>
      </c>
      <c r="E16" s="3">
        <f>D36*$Q$23</f>
        <v>-1370.76</v>
      </c>
      <c r="F16" s="3">
        <f>E36*$Q$23</f>
        <v>-1125.4155854999999</v>
      </c>
      <c r="G16" s="3">
        <f>F36*$Q$23</f>
        <v>-858.70736107769972</v>
      </c>
      <c r="H16" s="3">
        <f>G36*$Q$23</f>
        <v>-569.31365034173268</v>
      </c>
      <c r="I16" s="3">
        <f>H36*$Q$23</f>
        <v>-255.84017859531727</v>
      </c>
      <c r="J16" s="3">
        <f t="shared" ref="J16:N16" si="26">I36*$Q$23</f>
        <v>83.183694044369915</v>
      </c>
      <c r="K16" s="3">
        <f t="shared" si="26"/>
        <v>443.28013454648664</v>
      </c>
      <c r="L16" s="3">
        <f t="shared" si="26"/>
        <v>825.55766416383551</v>
      </c>
      <c r="M16" s="3">
        <f t="shared" si="26"/>
        <v>1231.1808309988885</v>
      </c>
      <c r="N16" s="3">
        <f t="shared" si="26"/>
        <v>1661.372995950961</v>
      </c>
    </row>
    <row r="17" spans="1:98" x14ac:dyDescent="0.2">
      <c r="A17" s="3" t="s">
        <v>23</v>
      </c>
      <c r="B17" s="3">
        <v>793</v>
      </c>
      <c r="C17" s="3">
        <v>534</v>
      </c>
      <c r="D17" s="3">
        <v>862</v>
      </c>
      <c r="E17" s="3">
        <f>D17*1.04</f>
        <v>896.48</v>
      </c>
      <c r="F17" s="3">
        <f t="shared" ref="F17:I17" si="27">E17*1.04</f>
        <v>932.33920000000001</v>
      </c>
      <c r="G17" s="3">
        <f t="shared" si="27"/>
        <v>969.63276800000006</v>
      </c>
      <c r="H17" s="3">
        <f t="shared" si="27"/>
        <v>1008.41807872</v>
      </c>
      <c r="I17" s="3">
        <f t="shared" si="27"/>
        <v>1048.7548018688001</v>
      </c>
      <c r="J17" s="3">
        <f t="shared" ref="J17:N17" si="28">I17*1.04</f>
        <v>1090.7049939435522</v>
      </c>
      <c r="K17" s="3">
        <f t="shared" si="28"/>
        <v>1134.3331937012942</v>
      </c>
      <c r="L17" s="3">
        <f t="shared" si="28"/>
        <v>1179.7065214493462</v>
      </c>
      <c r="M17" s="3">
        <f t="shared" si="28"/>
        <v>1226.8947823073202</v>
      </c>
      <c r="N17" s="3">
        <f t="shared" si="28"/>
        <v>1275.9705735996131</v>
      </c>
    </row>
    <row r="18" spans="1:98" x14ac:dyDescent="0.2">
      <c r="A18" s="3" t="s">
        <v>24</v>
      </c>
      <c r="B18" s="3">
        <f>B15+SUM(B16:B17)</f>
        <v>13705</v>
      </c>
      <c r="C18" s="3">
        <f t="shared" ref="C18:I18" si="29">C15+SUM(C16:C17)</f>
        <v>6006</v>
      </c>
      <c r="D18" s="3">
        <f t="shared" si="29"/>
        <v>5257</v>
      </c>
      <c r="E18" s="3">
        <f t="shared" si="29"/>
        <v>5176.0425000000005</v>
      </c>
      <c r="F18" s="3">
        <f t="shared" si="29"/>
        <v>5626.7557895000036</v>
      </c>
      <c r="G18" s="3">
        <f t="shared" si="29"/>
        <v>6105.3525471723005</v>
      </c>
      <c r="H18" s="3">
        <f t="shared" si="29"/>
        <v>6613.3643828357681</v>
      </c>
      <c r="I18" s="3">
        <f t="shared" si="29"/>
        <v>7152.4023763647083</v>
      </c>
      <c r="J18" s="3">
        <f t="shared" ref="J18:N18" si="30">J15+SUM(J16:J17)</f>
        <v>7596.9713186100571</v>
      </c>
      <c r="K18" s="3">
        <f t="shared" si="30"/>
        <v>8064.9267851761397</v>
      </c>
      <c r="L18" s="3">
        <f t="shared" si="30"/>
        <v>8557.4507771108219</v>
      </c>
      <c r="M18" s="3">
        <f t="shared" si="30"/>
        <v>9075.7840707188261</v>
      </c>
      <c r="N18" s="3">
        <f t="shared" si="30"/>
        <v>9621.2291115373191</v>
      </c>
    </row>
    <row r="19" spans="1:98" x14ac:dyDescent="0.2">
      <c r="A19" s="3" t="s">
        <v>25</v>
      </c>
      <c r="B19" s="3">
        <v>813</v>
      </c>
      <c r="C19" s="3">
        <v>1733</v>
      </c>
      <c r="D19" s="3">
        <v>1174</v>
      </c>
      <c r="E19" s="3">
        <f>E18*E25</f>
        <v>1086.9689250000001</v>
      </c>
      <c r="F19" s="3">
        <f t="shared" ref="F19:I19" si="31">F18*F25</f>
        <v>1181.6187157950008</v>
      </c>
      <c r="G19" s="3">
        <f t="shared" si="31"/>
        <v>1282.1240349061832</v>
      </c>
      <c r="H19" s="3">
        <f t="shared" si="31"/>
        <v>1388.8065203955111</v>
      </c>
      <c r="I19" s="3">
        <f t="shared" si="31"/>
        <v>1502.0044990365886</v>
      </c>
      <c r="J19" s="3">
        <f t="shared" ref="J19" si="32">J18*J25</f>
        <v>1595.3639769081119</v>
      </c>
      <c r="K19" s="3">
        <f t="shared" ref="K19" si="33">K18*K25</f>
        <v>1693.6346248869893</v>
      </c>
      <c r="L19" s="3">
        <f t="shared" ref="L19" si="34">L18*L25</f>
        <v>1797.0646631932725</v>
      </c>
      <c r="M19" s="3">
        <f t="shared" ref="M19" si="35">M18*M25</f>
        <v>1905.9146548509534</v>
      </c>
      <c r="N19" s="3">
        <f t="shared" ref="N19" si="36">N18*N25</f>
        <v>2020.458113422837</v>
      </c>
    </row>
    <row r="20" spans="1:98" s="5" customFormat="1" ht="15" x14ac:dyDescent="0.25">
      <c r="A20" s="5" t="s">
        <v>26</v>
      </c>
      <c r="B20" s="5">
        <f>B18-B19</f>
        <v>12892</v>
      </c>
      <c r="C20" s="5">
        <f t="shared" ref="C20:I20" si="37">C18-C19</f>
        <v>4273</v>
      </c>
      <c r="D20" s="5">
        <f t="shared" si="37"/>
        <v>4083</v>
      </c>
      <c r="E20" s="5">
        <f t="shared" si="37"/>
        <v>4089.0735750000003</v>
      </c>
      <c r="F20" s="5">
        <f t="shared" si="37"/>
        <v>4445.1370737050029</v>
      </c>
      <c r="G20" s="5">
        <f t="shared" si="37"/>
        <v>4823.2285122661178</v>
      </c>
      <c r="H20" s="5">
        <f t="shared" si="37"/>
        <v>5224.5578624402569</v>
      </c>
      <c r="I20" s="5">
        <f t="shared" si="37"/>
        <v>5650.3978773281196</v>
      </c>
      <c r="J20" s="5">
        <f t="shared" ref="J20:N20" si="38">J18-J19</f>
        <v>6001.6073417019452</v>
      </c>
      <c r="K20" s="5">
        <f t="shared" si="38"/>
        <v>6371.2921602891502</v>
      </c>
      <c r="L20" s="5">
        <f t="shared" si="38"/>
        <v>6760.3861139175497</v>
      </c>
      <c r="M20" s="5">
        <f t="shared" si="38"/>
        <v>7169.8694158678727</v>
      </c>
      <c r="N20" s="5">
        <f t="shared" si="38"/>
        <v>7600.7709981144817</v>
      </c>
      <c r="O20" s="5">
        <f t="shared" ref="O20:AT20" si="39">N20*(1+$Q$24)</f>
        <v>7600.7709981144817</v>
      </c>
      <c r="P20" s="5">
        <f t="shared" si="39"/>
        <v>7600.7709981144817</v>
      </c>
      <c r="Q20" s="5">
        <f t="shared" si="39"/>
        <v>7600.7709981144817</v>
      </c>
      <c r="R20" s="5">
        <f t="shared" si="39"/>
        <v>7600.7709981144817</v>
      </c>
      <c r="S20" s="5">
        <f t="shared" si="39"/>
        <v>7600.7709981144817</v>
      </c>
      <c r="T20" s="5">
        <f t="shared" si="39"/>
        <v>7600.7709981144817</v>
      </c>
      <c r="U20" s="5">
        <f t="shared" si="39"/>
        <v>7600.7709981144817</v>
      </c>
      <c r="V20" s="5">
        <f t="shared" si="39"/>
        <v>7600.7709981144817</v>
      </c>
      <c r="W20" s="5">
        <f t="shared" si="39"/>
        <v>7600.7709981144817</v>
      </c>
      <c r="X20" s="5">
        <f t="shared" si="39"/>
        <v>7600.7709981144817</v>
      </c>
      <c r="Y20" s="5">
        <f t="shared" si="39"/>
        <v>7600.7709981144817</v>
      </c>
      <c r="Z20" s="5">
        <f t="shared" si="39"/>
        <v>7600.7709981144817</v>
      </c>
      <c r="AA20" s="5">
        <f t="shared" si="39"/>
        <v>7600.7709981144817</v>
      </c>
      <c r="AB20" s="5">
        <f t="shared" si="39"/>
        <v>7600.7709981144817</v>
      </c>
      <c r="AC20" s="5">
        <f t="shared" si="39"/>
        <v>7600.7709981144817</v>
      </c>
      <c r="AD20" s="5">
        <f t="shared" si="39"/>
        <v>7600.7709981144817</v>
      </c>
      <c r="AE20" s="5">
        <f t="shared" si="39"/>
        <v>7600.7709981144817</v>
      </c>
      <c r="AF20" s="5">
        <f t="shared" si="39"/>
        <v>7600.7709981144817</v>
      </c>
      <c r="AG20" s="5">
        <f t="shared" si="39"/>
        <v>7600.7709981144817</v>
      </c>
      <c r="AH20" s="5">
        <f t="shared" si="39"/>
        <v>7600.7709981144817</v>
      </c>
      <c r="AI20" s="5">
        <f t="shared" si="39"/>
        <v>7600.7709981144817</v>
      </c>
      <c r="AJ20" s="5">
        <f t="shared" si="39"/>
        <v>7600.7709981144817</v>
      </c>
      <c r="AK20" s="5">
        <f t="shared" si="39"/>
        <v>7600.7709981144817</v>
      </c>
      <c r="AL20" s="5">
        <f t="shared" si="39"/>
        <v>7600.7709981144817</v>
      </c>
      <c r="AM20" s="5">
        <f t="shared" si="39"/>
        <v>7600.7709981144817</v>
      </c>
      <c r="AN20" s="5">
        <f t="shared" si="39"/>
        <v>7600.7709981144817</v>
      </c>
      <c r="AO20" s="5">
        <f t="shared" si="39"/>
        <v>7600.7709981144817</v>
      </c>
      <c r="AP20" s="5">
        <f t="shared" si="39"/>
        <v>7600.7709981144817</v>
      </c>
      <c r="AQ20" s="5">
        <f t="shared" si="39"/>
        <v>7600.7709981144817</v>
      </c>
      <c r="AR20" s="5">
        <f t="shared" si="39"/>
        <v>7600.7709981144817</v>
      </c>
      <c r="AS20" s="5">
        <f t="shared" si="39"/>
        <v>7600.7709981144817</v>
      </c>
      <c r="AT20" s="5">
        <f t="shared" si="39"/>
        <v>7600.7709981144817</v>
      </c>
      <c r="AU20" s="5">
        <f t="shared" ref="AU20:BZ20" si="40">AT20*(1+$Q$24)</f>
        <v>7600.7709981144817</v>
      </c>
      <c r="AV20" s="5">
        <f t="shared" si="40"/>
        <v>7600.7709981144817</v>
      </c>
      <c r="AW20" s="5">
        <f t="shared" si="40"/>
        <v>7600.7709981144817</v>
      </c>
      <c r="AX20" s="5">
        <f t="shared" si="40"/>
        <v>7600.7709981144817</v>
      </c>
      <c r="AY20" s="5">
        <f t="shared" si="40"/>
        <v>7600.7709981144817</v>
      </c>
      <c r="AZ20" s="5">
        <f t="shared" si="40"/>
        <v>7600.7709981144817</v>
      </c>
      <c r="BA20" s="5">
        <f t="shared" si="40"/>
        <v>7600.7709981144817</v>
      </c>
      <c r="BB20" s="5">
        <f t="shared" si="40"/>
        <v>7600.7709981144817</v>
      </c>
      <c r="BC20" s="5">
        <f t="shared" si="40"/>
        <v>7600.7709981144817</v>
      </c>
      <c r="BD20" s="5">
        <f t="shared" si="40"/>
        <v>7600.7709981144817</v>
      </c>
      <c r="BE20" s="5">
        <f t="shared" si="40"/>
        <v>7600.7709981144817</v>
      </c>
      <c r="BF20" s="5">
        <f t="shared" si="40"/>
        <v>7600.7709981144817</v>
      </c>
      <c r="BG20" s="5">
        <f t="shared" si="40"/>
        <v>7600.7709981144817</v>
      </c>
      <c r="BH20" s="5">
        <f t="shared" si="40"/>
        <v>7600.7709981144817</v>
      </c>
      <c r="BI20" s="5">
        <f t="shared" si="40"/>
        <v>7600.7709981144817</v>
      </c>
      <c r="BJ20" s="5">
        <f t="shared" si="40"/>
        <v>7600.7709981144817</v>
      </c>
      <c r="BK20" s="5">
        <f t="shared" si="40"/>
        <v>7600.7709981144817</v>
      </c>
      <c r="BL20" s="5">
        <f t="shared" si="40"/>
        <v>7600.7709981144817</v>
      </c>
      <c r="BM20" s="5">
        <f t="shared" si="40"/>
        <v>7600.7709981144817</v>
      </c>
      <c r="BN20" s="5">
        <f t="shared" si="40"/>
        <v>7600.7709981144817</v>
      </c>
      <c r="BO20" s="5">
        <f t="shared" si="40"/>
        <v>7600.7709981144817</v>
      </c>
      <c r="BP20" s="5">
        <f t="shared" si="40"/>
        <v>7600.7709981144817</v>
      </c>
      <c r="BQ20" s="5">
        <f t="shared" si="40"/>
        <v>7600.7709981144817</v>
      </c>
      <c r="BR20" s="5">
        <f t="shared" si="40"/>
        <v>7600.7709981144817</v>
      </c>
      <c r="BS20" s="5">
        <f t="shared" si="40"/>
        <v>7600.7709981144817</v>
      </c>
      <c r="BT20" s="5">
        <f t="shared" si="40"/>
        <v>7600.7709981144817</v>
      </c>
      <c r="BU20" s="5">
        <f t="shared" si="40"/>
        <v>7600.7709981144817</v>
      </c>
      <c r="BV20" s="5">
        <f t="shared" si="40"/>
        <v>7600.7709981144817</v>
      </c>
      <c r="BW20" s="5">
        <f t="shared" si="40"/>
        <v>7600.7709981144817</v>
      </c>
      <c r="BX20" s="5">
        <f t="shared" si="40"/>
        <v>7600.7709981144817</v>
      </c>
      <c r="BY20" s="5">
        <f t="shared" si="40"/>
        <v>7600.7709981144817</v>
      </c>
      <c r="BZ20" s="5">
        <f t="shared" si="40"/>
        <v>7600.7709981144817</v>
      </c>
      <c r="CA20" s="5">
        <f t="shared" ref="CA20:CT20" si="41">BZ20*(1+$Q$24)</f>
        <v>7600.7709981144817</v>
      </c>
      <c r="CB20" s="5">
        <f t="shared" si="41"/>
        <v>7600.7709981144817</v>
      </c>
      <c r="CC20" s="5">
        <f t="shared" si="41"/>
        <v>7600.7709981144817</v>
      </c>
      <c r="CD20" s="5">
        <f t="shared" si="41"/>
        <v>7600.7709981144817</v>
      </c>
      <c r="CE20" s="5">
        <f t="shared" si="41"/>
        <v>7600.7709981144817</v>
      </c>
      <c r="CF20" s="5">
        <f t="shared" si="41"/>
        <v>7600.7709981144817</v>
      </c>
      <c r="CG20" s="5">
        <f t="shared" si="41"/>
        <v>7600.7709981144817</v>
      </c>
      <c r="CH20" s="5">
        <f t="shared" si="41"/>
        <v>7600.7709981144817</v>
      </c>
      <c r="CI20" s="5">
        <f t="shared" si="41"/>
        <v>7600.7709981144817</v>
      </c>
      <c r="CJ20" s="5">
        <f t="shared" si="41"/>
        <v>7600.7709981144817</v>
      </c>
      <c r="CK20" s="5">
        <f t="shared" si="41"/>
        <v>7600.7709981144817</v>
      </c>
      <c r="CL20" s="5">
        <f t="shared" si="41"/>
        <v>7600.7709981144817</v>
      </c>
      <c r="CM20" s="5">
        <f t="shared" si="41"/>
        <v>7600.7709981144817</v>
      </c>
      <c r="CN20" s="5">
        <f t="shared" si="41"/>
        <v>7600.7709981144817</v>
      </c>
      <c r="CO20" s="5">
        <f t="shared" si="41"/>
        <v>7600.7709981144817</v>
      </c>
      <c r="CP20" s="5">
        <f t="shared" si="41"/>
        <v>7600.7709981144817</v>
      </c>
      <c r="CQ20" s="5">
        <f t="shared" si="41"/>
        <v>7600.7709981144817</v>
      </c>
      <c r="CR20" s="5">
        <f t="shared" si="41"/>
        <v>7600.7709981144817</v>
      </c>
      <c r="CS20" s="5">
        <f t="shared" si="41"/>
        <v>7600.7709981144817</v>
      </c>
      <c r="CT20" s="5">
        <f t="shared" si="41"/>
        <v>7600.7709981144817</v>
      </c>
    </row>
    <row r="21" spans="1:98" x14ac:dyDescent="0.2">
      <c r="A21" s="3" t="s">
        <v>27</v>
      </c>
    </row>
    <row r="22" spans="1:98" x14ac:dyDescent="0.2">
      <c r="A22" s="3" t="s">
        <v>2</v>
      </c>
    </row>
    <row r="23" spans="1:98" x14ac:dyDescent="0.2">
      <c r="P23" s="3" t="s">
        <v>37</v>
      </c>
      <c r="Q23" s="6">
        <v>0.06</v>
      </c>
    </row>
    <row r="24" spans="1:98" s="5" customFormat="1" ht="15" x14ac:dyDescent="0.25">
      <c r="A24" s="5" t="s">
        <v>28</v>
      </c>
      <c r="C24" s="7">
        <f>C2/B2-1</f>
        <v>-0.22866735819184369</v>
      </c>
      <c r="D24" s="7">
        <f>D2/C2-1</f>
        <v>-5.421665428035527E-2</v>
      </c>
      <c r="E24" s="7">
        <f t="shared" ref="E24:I24" si="42">E2/D2-1</f>
        <v>3.0000000000000027E-2</v>
      </c>
      <c r="F24" s="7">
        <f t="shared" si="42"/>
        <v>3.0000000000000027E-2</v>
      </c>
      <c r="G24" s="7">
        <f t="shared" si="42"/>
        <v>3.0000000000000027E-2</v>
      </c>
      <c r="H24" s="7">
        <f t="shared" si="42"/>
        <v>3.0000000000000027E-2</v>
      </c>
      <c r="I24" s="7">
        <f t="shared" si="42"/>
        <v>3.0000000000000027E-2</v>
      </c>
      <c r="J24" s="7">
        <f t="shared" ref="J24" si="43">J2/I2-1</f>
        <v>1.0000000000000009E-2</v>
      </c>
      <c r="K24" s="7">
        <f t="shared" ref="K24" si="44">K2/J2-1</f>
        <v>1.0000000000000009E-2</v>
      </c>
      <c r="L24" s="7">
        <f t="shared" ref="L24" si="45">L2/K2-1</f>
        <v>1.0000000000000009E-2</v>
      </c>
      <c r="M24" s="7">
        <f t="shared" ref="M24" si="46">M2/L2-1</f>
        <v>1.0000000000000009E-2</v>
      </c>
      <c r="N24" s="7">
        <f t="shared" ref="N24" si="47">N2/M2-1</f>
        <v>1.0000000000000009E-2</v>
      </c>
      <c r="P24" s="3" t="s">
        <v>38</v>
      </c>
      <c r="Q24" s="6">
        <v>0</v>
      </c>
    </row>
    <row r="25" spans="1:98" x14ac:dyDescent="0.2">
      <c r="A25" s="3" t="s">
        <v>29</v>
      </c>
      <c r="B25" s="6">
        <f>B19/B18</f>
        <v>5.9321415541773073E-2</v>
      </c>
      <c r="C25" s="6">
        <f t="shared" ref="C25:D25" si="48">C19/C18</f>
        <v>0.28854478854478854</v>
      </c>
      <c r="D25" s="6">
        <f t="shared" si="48"/>
        <v>0.22332128590450828</v>
      </c>
      <c r="E25" s="6">
        <v>0.21</v>
      </c>
      <c r="F25" s="6">
        <v>0.21</v>
      </c>
      <c r="G25" s="6">
        <v>0.21</v>
      </c>
      <c r="H25" s="6">
        <v>0.21</v>
      </c>
      <c r="I25" s="6">
        <v>0.21</v>
      </c>
      <c r="J25" s="6">
        <v>0.21</v>
      </c>
      <c r="K25" s="6">
        <v>0.21</v>
      </c>
      <c r="L25" s="6">
        <v>0.21</v>
      </c>
      <c r="M25" s="6">
        <v>0.21</v>
      </c>
      <c r="N25" s="6">
        <v>0.21</v>
      </c>
      <c r="P25" s="3" t="s">
        <v>39</v>
      </c>
      <c r="Q25" s="8">
        <v>7.4999999999999997E-2</v>
      </c>
    </row>
    <row r="26" spans="1:98" ht="15" x14ac:dyDescent="0.25">
      <c r="P26" s="3" t="s">
        <v>40</v>
      </c>
      <c r="Q26" s="5">
        <f>NPV(Q25,E33:XFD33)+Sheet1!D5-Sheet1!D6</f>
        <v>55808.736768674004</v>
      </c>
    </row>
    <row r="27" spans="1:98" s="5" customFormat="1" ht="15" x14ac:dyDescent="0.25">
      <c r="A27" s="5" t="s">
        <v>30</v>
      </c>
      <c r="B27" s="7">
        <f>B8/B2</f>
        <v>0.67071572855816997</v>
      </c>
      <c r="C27" s="7">
        <f t="shared" ref="C27:D27" si="49">C8/C2</f>
        <v>0.60070071132816649</v>
      </c>
      <c r="D27" s="7">
        <f t="shared" si="49"/>
        <v>0.63315247895229188</v>
      </c>
      <c r="E27" s="7">
        <v>0.63</v>
      </c>
      <c r="F27" s="7">
        <v>0.63</v>
      </c>
      <c r="G27" s="7">
        <v>0.63</v>
      </c>
      <c r="H27" s="7">
        <v>0.63</v>
      </c>
      <c r="I27" s="7">
        <v>0.63</v>
      </c>
      <c r="J27" s="7">
        <v>0.63</v>
      </c>
      <c r="K27" s="7">
        <v>0.63</v>
      </c>
      <c r="L27" s="7">
        <v>0.63</v>
      </c>
      <c r="M27" s="7">
        <v>0.63</v>
      </c>
      <c r="N27" s="7">
        <v>0.63</v>
      </c>
      <c r="P27" s="3" t="s">
        <v>1</v>
      </c>
      <c r="Q27" s="3">
        <f>Q26/Sheet1!D3</f>
        <v>59.465888938384659</v>
      </c>
    </row>
    <row r="28" spans="1:98" x14ac:dyDescent="0.2">
      <c r="A28" s="3" t="s">
        <v>31</v>
      </c>
      <c r="D28" s="6"/>
      <c r="P28" s="3" t="s">
        <v>41</v>
      </c>
      <c r="Q28" s="6">
        <f>Q27/Sheet1!D2-1</f>
        <v>0.41585449853296796</v>
      </c>
    </row>
    <row r="29" spans="1:98" x14ac:dyDescent="0.2">
      <c r="A29" s="3" t="s">
        <v>32</v>
      </c>
    </row>
    <row r="31" spans="1:98" x14ac:dyDescent="0.2">
      <c r="A31" s="3" t="s">
        <v>33</v>
      </c>
      <c r="B31" s="3">
        <v>16810</v>
      </c>
      <c r="C31" s="3">
        <v>12308</v>
      </c>
      <c r="D31" s="3">
        <v>11439</v>
      </c>
    </row>
    <row r="32" spans="1:98" x14ac:dyDescent="0.2">
      <c r="A32" s="3" t="s">
        <v>34</v>
      </c>
      <c r="B32" s="3">
        <v>4497</v>
      </c>
      <c r="C32" s="3">
        <v>6270</v>
      </c>
      <c r="D32" s="3">
        <v>7018</v>
      </c>
    </row>
    <row r="33" spans="1:99" s="5" customFormat="1" ht="15" x14ac:dyDescent="0.25">
      <c r="A33" s="5" t="s">
        <v>35</v>
      </c>
      <c r="B33" s="5">
        <f>B31-B32</f>
        <v>12313</v>
      </c>
      <c r="C33" s="5">
        <f t="shared" ref="C33:D33" si="50">C31-C32</f>
        <v>6038</v>
      </c>
      <c r="D33" s="5">
        <f t="shared" si="50"/>
        <v>4421</v>
      </c>
      <c r="E33" s="5">
        <f>E20*E34</f>
        <v>3680.1662175000006</v>
      </c>
      <c r="F33" s="5">
        <f>F20*F34</f>
        <v>4000.6233663345029</v>
      </c>
      <c r="G33" s="5">
        <f>G20*G34</f>
        <v>4340.9056610395064</v>
      </c>
      <c r="H33" s="5">
        <f>H20*H34</f>
        <v>4702.1020761962318</v>
      </c>
      <c r="I33" s="5">
        <f>I20*I34</f>
        <v>5085.3580895953082</v>
      </c>
      <c r="J33" s="5">
        <f t="shared" ref="J33:N33" si="51">J20*J34</f>
        <v>5401.4466075317505</v>
      </c>
      <c r="K33" s="5">
        <f t="shared" si="51"/>
        <v>5734.1629442602352</v>
      </c>
      <c r="L33" s="5">
        <f t="shared" si="51"/>
        <v>6084.3475025257949</v>
      </c>
      <c r="M33" s="5">
        <f t="shared" si="51"/>
        <v>6452.8824742810857</v>
      </c>
      <c r="N33" s="5">
        <f t="shared" si="51"/>
        <v>6840.6938983030341</v>
      </c>
      <c r="O33" s="5">
        <f t="shared" ref="O33:AT33" si="52">N33*(1+$Q$24)</f>
        <v>6840.6938983030341</v>
      </c>
      <c r="P33" s="5">
        <f t="shared" si="52"/>
        <v>6840.6938983030341</v>
      </c>
      <c r="Q33" s="5">
        <f t="shared" si="52"/>
        <v>6840.6938983030341</v>
      </c>
      <c r="R33" s="5">
        <f t="shared" si="52"/>
        <v>6840.6938983030341</v>
      </c>
      <c r="S33" s="5">
        <f t="shared" si="52"/>
        <v>6840.6938983030341</v>
      </c>
      <c r="T33" s="5">
        <f t="shared" si="52"/>
        <v>6840.6938983030341</v>
      </c>
      <c r="U33" s="5">
        <f t="shared" si="52"/>
        <v>6840.6938983030341</v>
      </c>
      <c r="V33" s="5">
        <f t="shared" si="52"/>
        <v>6840.6938983030341</v>
      </c>
      <c r="W33" s="5">
        <f t="shared" si="52"/>
        <v>6840.6938983030341</v>
      </c>
      <c r="X33" s="5">
        <f t="shared" si="52"/>
        <v>6840.6938983030341</v>
      </c>
      <c r="Y33" s="5">
        <f t="shared" si="52"/>
        <v>6840.6938983030341</v>
      </c>
      <c r="Z33" s="5">
        <f t="shared" si="52"/>
        <v>6840.6938983030341</v>
      </c>
      <c r="AA33" s="5">
        <f t="shared" si="52"/>
        <v>6840.6938983030341</v>
      </c>
      <c r="AB33" s="5">
        <f t="shared" si="52"/>
        <v>6840.6938983030341</v>
      </c>
      <c r="AC33" s="5">
        <f t="shared" si="52"/>
        <v>6840.6938983030341</v>
      </c>
      <c r="AD33" s="5">
        <f t="shared" si="52"/>
        <v>6840.6938983030341</v>
      </c>
      <c r="AE33" s="5">
        <f t="shared" si="52"/>
        <v>6840.6938983030341</v>
      </c>
      <c r="AF33" s="5">
        <f t="shared" si="52"/>
        <v>6840.6938983030341</v>
      </c>
      <c r="AG33" s="5">
        <f t="shared" si="52"/>
        <v>6840.6938983030341</v>
      </c>
      <c r="AH33" s="5">
        <f t="shared" si="52"/>
        <v>6840.6938983030341</v>
      </c>
      <c r="AI33" s="5">
        <f t="shared" si="52"/>
        <v>6840.6938983030341</v>
      </c>
      <c r="AJ33" s="5">
        <f t="shared" si="52"/>
        <v>6840.6938983030341</v>
      </c>
      <c r="AK33" s="5">
        <f t="shared" si="52"/>
        <v>6840.6938983030341</v>
      </c>
      <c r="AL33" s="5">
        <f t="shared" si="52"/>
        <v>6840.6938983030341</v>
      </c>
      <c r="AM33" s="5">
        <f t="shared" si="52"/>
        <v>6840.6938983030341</v>
      </c>
      <c r="AN33" s="5">
        <f t="shared" si="52"/>
        <v>6840.6938983030341</v>
      </c>
      <c r="AO33" s="5">
        <f t="shared" si="52"/>
        <v>6840.6938983030341</v>
      </c>
      <c r="AP33" s="5">
        <f t="shared" si="52"/>
        <v>6840.6938983030341</v>
      </c>
      <c r="AQ33" s="5">
        <f t="shared" si="52"/>
        <v>6840.6938983030341</v>
      </c>
      <c r="AR33" s="5">
        <f t="shared" si="52"/>
        <v>6840.6938983030341</v>
      </c>
      <c r="AS33" s="5">
        <f t="shared" si="52"/>
        <v>6840.6938983030341</v>
      </c>
      <c r="AT33" s="5">
        <f t="shared" si="52"/>
        <v>6840.6938983030341</v>
      </c>
      <c r="AU33" s="5">
        <f t="shared" ref="AU33:BZ33" si="53">AT33*(1+$Q$24)</f>
        <v>6840.6938983030341</v>
      </c>
      <c r="AV33" s="5">
        <f t="shared" si="53"/>
        <v>6840.6938983030341</v>
      </c>
      <c r="AW33" s="5">
        <f t="shared" si="53"/>
        <v>6840.6938983030341</v>
      </c>
      <c r="AX33" s="5">
        <f t="shared" si="53"/>
        <v>6840.6938983030341</v>
      </c>
      <c r="AY33" s="5">
        <f t="shared" si="53"/>
        <v>6840.6938983030341</v>
      </c>
      <c r="AZ33" s="5">
        <f t="shared" si="53"/>
        <v>6840.6938983030341</v>
      </c>
      <c r="BA33" s="5">
        <f t="shared" si="53"/>
        <v>6840.6938983030341</v>
      </c>
      <c r="BB33" s="5">
        <f t="shared" si="53"/>
        <v>6840.6938983030341</v>
      </c>
      <c r="BC33" s="5">
        <f t="shared" si="53"/>
        <v>6840.6938983030341</v>
      </c>
      <c r="BD33" s="5">
        <f t="shared" si="53"/>
        <v>6840.6938983030341</v>
      </c>
      <c r="BE33" s="5">
        <f t="shared" si="53"/>
        <v>6840.6938983030341</v>
      </c>
      <c r="BF33" s="5">
        <f t="shared" si="53"/>
        <v>6840.6938983030341</v>
      </c>
      <c r="BG33" s="5">
        <f t="shared" si="53"/>
        <v>6840.6938983030341</v>
      </c>
      <c r="BH33" s="5">
        <f t="shared" si="53"/>
        <v>6840.6938983030341</v>
      </c>
      <c r="BI33" s="5">
        <f t="shared" si="53"/>
        <v>6840.6938983030341</v>
      </c>
      <c r="BJ33" s="5">
        <f t="shared" si="53"/>
        <v>6840.6938983030341</v>
      </c>
      <c r="BK33" s="5">
        <f t="shared" si="53"/>
        <v>6840.6938983030341</v>
      </c>
      <c r="BL33" s="5">
        <f t="shared" si="53"/>
        <v>6840.6938983030341</v>
      </c>
      <c r="BM33" s="5">
        <f t="shared" si="53"/>
        <v>6840.6938983030341</v>
      </c>
      <c r="BN33" s="5">
        <f t="shared" si="53"/>
        <v>6840.6938983030341</v>
      </c>
      <c r="BO33" s="5">
        <f t="shared" si="53"/>
        <v>6840.6938983030341</v>
      </c>
      <c r="BP33" s="5">
        <f t="shared" si="53"/>
        <v>6840.6938983030341</v>
      </c>
      <c r="BQ33" s="5">
        <f t="shared" si="53"/>
        <v>6840.6938983030341</v>
      </c>
      <c r="BR33" s="5">
        <f t="shared" si="53"/>
        <v>6840.6938983030341</v>
      </c>
      <c r="BS33" s="5">
        <f t="shared" si="53"/>
        <v>6840.6938983030341</v>
      </c>
      <c r="BT33" s="5">
        <f t="shared" si="53"/>
        <v>6840.6938983030341</v>
      </c>
      <c r="BU33" s="5">
        <f t="shared" si="53"/>
        <v>6840.6938983030341</v>
      </c>
      <c r="BV33" s="5">
        <f t="shared" si="53"/>
        <v>6840.6938983030341</v>
      </c>
      <c r="BW33" s="5">
        <f t="shared" si="53"/>
        <v>6840.6938983030341</v>
      </c>
      <c r="BX33" s="5">
        <f t="shared" si="53"/>
        <v>6840.6938983030341</v>
      </c>
      <c r="BY33" s="5">
        <f t="shared" si="53"/>
        <v>6840.6938983030341</v>
      </c>
      <c r="BZ33" s="5">
        <f t="shared" si="53"/>
        <v>6840.6938983030341</v>
      </c>
      <c r="CA33" s="5">
        <f t="shared" ref="CA33:CU33" si="54">BZ33*(1+$Q$24)</f>
        <v>6840.6938983030341</v>
      </c>
      <c r="CB33" s="5">
        <f t="shared" si="54"/>
        <v>6840.6938983030341</v>
      </c>
      <c r="CC33" s="5">
        <f t="shared" si="54"/>
        <v>6840.6938983030341</v>
      </c>
      <c r="CD33" s="5">
        <f t="shared" si="54"/>
        <v>6840.6938983030341</v>
      </c>
      <c r="CE33" s="5">
        <f t="shared" si="54"/>
        <v>6840.6938983030341</v>
      </c>
      <c r="CF33" s="5">
        <f t="shared" si="54"/>
        <v>6840.6938983030341</v>
      </c>
      <c r="CG33" s="5">
        <f t="shared" si="54"/>
        <v>6840.6938983030341</v>
      </c>
      <c r="CH33" s="5">
        <f t="shared" si="54"/>
        <v>6840.6938983030341</v>
      </c>
      <c r="CI33" s="5">
        <f t="shared" si="54"/>
        <v>6840.6938983030341</v>
      </c>
      <c r="CJ33" s="5">
        <f t="shared" si="54"/>
        <v>6840.6938983030341</v>
      </c>
      <c r="CK33" s="5">
        <f t="shared" si="54"/>
        <v>6840.6938983030341</v>
      </c>
      <c r="CL33" s="5">
        <f t="shared" si="54"/>
        <v>6840.6938983030341</v>
      </c>
      <c r="CM33" s="5">
        <f t="shared" si="54"/>
        <v>6840.6938983030341</v>
      </c>
      <c r="CN33" s="5">
        <f t="shared" si="54"/>
        <v>6840.6938983030341</v>
      </c>
      <c r="CO33" s="5">
        <f t="shared" si="54"/>
        <v>6840.6938983030341</v>
      </c>
      <c r="CP33" s="5">
        <f t="shared" si="54"/>
        <v>6840.6938983030341</v>
      </c>
      <c r="CQ33" s="5">
        <f t="shared" si="54"/>
        <v>6840.6938983030341</v>
      </c>
      <c r="CR33" s="5">
        <f t="shared" si="54"/>
        <v>6840.6938983030341</v>
      </c>
      <c r="CS33" s="5">
        <f t="shared" si="54"/>
        <v>6840.6938983030341</v>
      </c>
      <c r="CT33" s="5">
        <f t="shared" si="54"/>
        <v>6840.6938983030341</v>
      </c>
      <c r="CU33" s="5">
        <f t="shared" si="54"/>
        <v>6840.6938983030341</v>
      </c>
    </row>
    <row r="34" spans="1:99" x14ac:dyDescent="0.2">
      <c r="B34" s="6">
        <f>B33/B20</f>
        <v>0.95508842693143037</v>
      </c>
      <c r="C34" s="6">
        <f>C33/C20</f>
        <v>1.4130587409314299</v>
      </c>
      <c r="D34" s="6">
        <f>D33/D20</f>
        <v>1.0827822679402401</v>
      </c>
      <c r="E34" s="6">
        <v>0.9</v>
      </c>
      <c r="F34" s="6">
        <v>0.9</v>
      </c>
      <c r="G34" s="6">
        <v>0.9</v>
      </c>
      <c r="H34" s="6">
        <v>0.9</v>
      </c>
      <c r="I34" s="6">
        <v>0.9</v>
      </c>
      <c r="J34" s="6">
        <v>0.9</v>
      </c>
      <c r="K34" s="6">
        <v>0.9</v>
      </c>
      <c r="L34" s="6">
        <v>0.9</v>
      </c>
      <c r="M34" s="6">
        <v>0.9</v>
      </c>
      <c r="N34" s="6">
        <v>0.9</v>
      </c>
    </row>
    <row r="35" spans="1:99" x14ac:dyDescent="0.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99" x14ac:dyDescent="0.2">
      <c r="A36" s="3" t="s">
        <v>36</v>
      </c>
      <c r="D36" s="3">
        <f>D38-D40</f>
        <v>-22846</v>
      </c>
      <c r="E36" s="3">
        <f>D36+E20</f>
        <v>-18756.926424999998</v>
      </c>
      <c r="F36" s="3">
        <f>E36+F20</f>
        <v>-14311.789351294996</v>
      </c>
      <c r="G36" s="3">
        <f>F36+G20</f>
        <v>-9488.560839028878</v>
      </c>
      <c r="H36" s="3">
        <f>G36+H20</f>
        <v>-4264.0029765886211</v>
      </c>
      <c r="I36" s="3">
        <f>H36+I20</f>
        <v>1386.3949007394986</v>
      </c>
      <c r="J36" s="3">
        <f t="shared" ref="J36:N36" si="55">I36+J20</f>
        <v>7388.0022424414437</v>
      </c>
      <c r="K36" s="3">
        <f t="shared" si="55"/>
        <v>13759.294402730593</v>
      </c>
      <c r="L36" s="3">
        <f t="shared" si="55"/>
        <v>20519.680516648143</v>
      </c>
      <c r="M36" s="3">
        <f t="shared" si="55"/>
        <v>27689.549932516016</v>
      </c>
      <c r="N36" s="3">
        <f t="shared" si="55"/>
        <v>35290.3209306305</v>
      </c>
    </row>
    <row r="38" spans="1:99" x14ac:dyDescent="0.2">
      <c r="A38" s="3" t="s">
        <v>5</v>
      </c>
      <c r="D38" s="3">
        <v>2132</v>
      </c>
    </row>
    <row r="40" spans="1:99" x14ac:dyDescent="0.2">
      <c r="A40" s="3" t="s">
        <v>4</v>
      </c>
      <c r="D40" s="3">
        <v>24978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2025-04-21T19:34:33Z</dcterms:created>
  <dcterms:modified xsi:type="dcterms:W3CDTF">2025-05-20T05:29:43Z</dcterms:modified>
</cp:coreProperties>
</file>