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DFDBEEEF-848D-4891-9424-F6347E4571D7}" xr6:coauthVersionLast="47" xr6:coauthVersionMax="47" xr10:uidLastSave="{00000000-0000-0000-0000-000000000000}"/>
  <bookViews>
    <workbookView xWindow="4635" yWindow="585" windowWidth="23670" windowHeight="14145" activeTab="1" xr2:uid="{D545362F-A2DB-409B-B278-689260F0007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O4" i="2"/>
  <c r="P4" i="2" s="1"/>
  <c r="Q4" i="2" s="1"/>
  <c r="M4" i="2"/>
  <c r="DO32" i="2"/>
  <c r="DP32" i="2"/>
  <c r="N11" i="2"/>
  <c r="O11" i="2"/>
  <c r="P11" i="2"/>
  <c r="Q11" i="2"/>
  <c r="M11" i="2"/>
  <c r="M5" i="2"/>
  <c r="M6" i="2" s="1"/>
  <c r="M9" i="2"/>
  <c r="N10" i="2"/>
  <c r="O10" i="2"/>
  <c r="P10" i="2" s="1"/>
  <c r="Q10" i="2" s="1"/>
  <c r="M10" i="2"/>
  <c r="K28" i="2"/>
  <c r="L28" i="2"/>
  <c r="J28" i="2"/>
  <c r="N26" i="2"/>
  <c r="O26" i="2"/>
  <c r="P26" i="2"/>
  <c r="Q26" i="2"/>
  <c r="M26" i="2"/>
  <c r="M14" i="2"/>
  <c r="L34" i="2"/>
  <c r="L36" i="2"/>
  <c r="L35" i="2"/>
  <c r="N20" i="2"/>
  <c r="O20" i="2" s="1"/>
  <c r="M20" i="2"/>
  <c r="M8" i="2"/>
  <c r="N8" i="2" s="1"/>
  <c r="O8" i="2" s="1"/>
  <c r="P8" i="2" s="1"/>
  <c r="Q8" i="2" s="1"/>
  <c r="L22" i="2"/>
  <c r="K22" i="2"/>
  <c r="M7" i="2"/>
  <c r="K2" i="2"/>
  <c r="L2" i="2"/>
  <c r="J2" i="2"/>
  <c r="J12" i="2"/>
  <c r="K12" i="2"/>
  <c r="L12" i="2"/>
  <c r="K6" i="2"/>
  <c r="K26" i="2" s="1"/>
  <c r="L6" i="2"/>
  <c r="L26" i="2" s="1"/>
  <c r="J6" i="2"/>
  <c r="J26" i="2" s="1"/>
  <c r="K1" i="2"/>
  <c r="L1" i="2" s="1"/>
  <c r="M1" i="2" s="1"/>
  <c r="N1" i="2" s="1"/>
  <c r="O1" i="2" s="1"/>
  <c r="P1" i="2" s="1"/>
  <c r="Q1" i="2" s="1"/>
  <c r="D7" i="1"/>
  <c r="D6" i="1"/>
  <c r="D5" i="1"/>
  <c r="D4" i="1"/>
  <c r="D3" i="1"/>
  <c r="N9" i="2" l="1"/>
  <c r="N5" i="2"/>
  <c r="M12" i="2"/>
  <c r="M28" i="2" s="1"/>
  <c r="N22" i="2"/>
  <c r="M22" i="2"/>
  <c r="O22" i="2"/>
  <c r="M13" i="2"/>
  <c r="M27" i="2" s="1"/>
  <c r="P20" i="2"/>
  <c r="N7" i="2"/>
  <c r="N12" i="2" s="1"/>
  <c r="N28" i="2" s="1"/>
  <c r="N6" i="2"/>
  <c r="J13" i="2"/>
  <c r="L13" i="2"/>
  <c r="L16" i="2" s="1"/>
  <c r="K13" i="2"/>
  <c r="J27" i="2"/>
  <c r="J16" i="2"/>
  <c r="K16" i="2"/>
  <c r="K27" i="2"/>
  <c r="L27" i="2"/>
  <c r="L18" i="2"/>
  <c r="L19" i="2" s="1"/>
  <c r="L23" i="2"/>
  <c r="M16" i="2" l="1"/>
  <c r="O5" i="2"/>
  <c r="O6" i="2" s="1"/>
  <c r="O9" i="2"/>
  <c r="N13" i="2"/>
  <c r="N27" i="2" s="1"/>
  <c r="M17" i="2"/>
  <c r="M18" i="2" s="1"/>
  <c r="Q20" i="2"/>
  <c r="O7" i="2"/>
  <c r="O12" i="2" s="1"/>
  <c r="O28" i="2" s="1"/>
  <c r="J23" i="2"/>
  <c r="J18" i="2"/>
  <c r="J19" i="2" s="1"/>
  <c r="K23" i="2"/>
  <c r="K18" i="2"/>
  <c r="K19" i="2" s="1"/>
  <c r="P9" i="2" l="1"/>
  <c r="P5" i="2"/>
  <c r="P6" i="2" s="1"/>
  <c r="P22" i="2"/>
  <c r="M34" i="2"/>
  <c r="M19" i="2"/>
  <c r="O13" i="2"/>
  <c r="O27" i="2" s="1"/>
  <c r="P7" i="2"/>
  <c r="P12" i="2" s="1"/>
  <c r="P28" i="2" s="1"/>
  <c r="Q5" i="2" l="1"/>
  <c r="Q9" i="2"/>
  <c r="Q22" i="2"/>
  <c r="P13" i="2"/>
  <c r="P27" i="2" s="1"/>
  <c r="N14" i="2"/>
  <c r="N16" i="2" s="1"/>
  <c r="Q7" i="2"/>
  <c r="Q12" i="2" s="1"/>
  <c r="Q28" i="2" s="1"/>
  <c r="Q6" i="2"/>
  <c r="N17" i="2" l="1"/>
  <c r="N18" i="2"/>
  <c r="N34" i="2" s="1"/>
  <c r="Q13" i="2"/>
  <c r="Q27" i="2" s="1"/>
  <c r="N19" i="2" l="1"/>
  <c r="O14" i="2"/>
  <c r="O16" i="2" s="1"/>
  <c r="O17" i="2" l="1"/>
  <c r="O18" i="2"/>
  <c r="O34" i="2"/>
  <c r="O19" i="2" l="1"/>
  <c r="P14" i="2"/>
  <c r="P16" i="2" s="1"/>
  <c r="P17" i="2" s="1"/>
  <c r="P18" i="2" s="1"/>
  <c r="P19" i="2" l="1"/>
  <c r="P32" i="2"/>
  <c r="P34" i="2"/>
  <c r="Q14" i="2"/>
  <c r="Q16" i="2" s="1"/>
  <c r="Q17" i="2" s="1"/>
  <c r="Q18" i="2" s="1"/>
  <c r="Q34" i="2" l="1"/>
  <c r="Q32" i="2"/>
  <c r="R18" i="2"/>
  <c r="Q19" i="2"/>
  <c r="S18" i="2" l="1"/>
  <c r="R32" i="2"/>
  <c r="T18" i="2" l="1"/>
  <c r="S32" i="2"/>
  <c r="U18" i="2" l="1"/>
  <c r="T32" i="2"/>
  <c r="V18" i="2" l="1"/>
  <c r="U32" i="2"/>
  <c r="W18" i="2" l="1"/>
  <c r="V32" i="2"/>
  <c r="X18" i="2" l="1"/>
  <c r="W32" i="2"/>
  <c r="Y18" i="2" l="1"/>
  <c r="X32" i="2"/>
  <c r="Z18" i="2" l="1"/>
  <c r="Y32" i="2"/>
  <c r="AA18" i="2" l="1"/>
  <c r="Z32" i="2"/>
  <c r="AB18" i="2" l="1"/>
  <c r="AA32" i="2"/>
  <c r="AC18" i="2" l="1"/>
  <c r="AB32" i="2"/>
  <c r="AD18" i="2" l="1"/>
  <c r="AC32" i="2"/>
  <c r="AE18" i="2" l="1"/>
  <c r="AD32" i="2"/>
  <c r="AF18" i="2" l="1"/>
  <c r="AE32" i="2"/>
  <c r="AG18" i="2" l="1"/>
  <c r="AF32" i="2"/>
  <c r="AH18" i="2" l="1"/>
  <c r="AG32" i="2"/>
  <c r="AI18" i="2" l="1"/>
  <c r="AH32" i="2"/>
  <c r="AJ18" i="2" l="1"/>
  <c r="AI32" i="2"/>
  <c r="AK18" i="2" l="1"/>
  <c r="AJ32" i="2"/>
  <c r="AL18" i="2" l="1"/>
  <c r="AK32" i="2"/>
  <c r="AM18" i="2" l="1"/>
  <c r="AL32" i="2"/>
  <c r="AN18" i="2" l="1"/>
  <c r="AM32" i="2"/>
  <c r="AO18" i="2" l="1"/>
  <c r="AN32" i="2"/>
  <c r="AP18" i="2" l="1"/>
  <c r="AO32" i="2"/>
  <c r="AQ18" i="2" l="1"/>
  <c r="AP32" i="2"/>
  <c r="AR18" i="2" l="1"/>
  <c r="AQ32" i="2"/>
  <c r="AS18" i="2" l="1"/>
  <c r="AR32" i="2"/>
  <c r="AT18" i="2" l="1"/>
  <c r="AS32" i="2"/>
  <c r="AU18" i="2" l="1"/>
  <c r="AT32" i="2"/>
  <c r="AV18" i="2" l="1"/>
  <c r="AU32" i="2"/>
  <c r="AW18" i="2" l="1"/>
  <c r="AV32" i="2"/>
  <c r="AX18" i="2" l="1"/>
  <c r="AW32" i="2"/>
  <c r="AY18" i="2" l="1"/>
  <c r="AX32" i="2"/>
  <c r="AZ18" i="2" l="1"/>
  <c r="AY32" i="2"/>
  <c r="BA18" i="2" l="1"/>
  <c r="AZ32" i="2"/>
  <c r="BB18" i="2" l="1"/>
  <c r="BA32" i="2"/>
  <c r="BC18" i="2" l="1"/>
  <c r="BB32" i="2"/>
  <c r="BD18" i="2" l="1"/>
  <c r="BC32" i="2"/>
  <c r="BE18" i="2" l="1"/>
  <c r="BD32" i="2"/>
  <c r="BF18" i="2" l="1"/>
  <c r="BE32" i="2"/>
  <c r="BG18" i="2" l="1"/>
  <c r="BF32" i="2"/>
  <c r="BH18" i="2" l="1"/>
  <c r="BG32" i="2"/>
  <c r="BI18" i="2" l="1"/>
  <c r="BH32" i="2"/>
  <c r="BJ18" i="2" l="1"/>
  <c r="BI32" i="2"/>
  <c r="BK18" i="2" l="1"/>
  <c r="BJ32" i="2"/>
  <c r="BL18" i="2" l="1"/>
  <c r="BK32" i="2"/>
  <c r="BM18" i="2" l="1"/>
  <c r="BL32" i="2"/>
  <c r="BN18" i="2" l="1"/>
  <c r="BM32" i="2"/>
  <c r="BO18" i="2" l="1"/>
  <c r="BN32" i="2"/>
  <c r="BP18" i="2" l="1"/>
  <c r="BO32" i="2"/>
  <c r="BQ18" i="2" l="1"/>
  <c r="BP32" i="2"/>
  <c r="BR18" i="2" l="1"/>
  <c r="BQ32" i="2"/>
  <c r="BS18" i="2" l="1"/>
  <c r="BR32" i="2"/>
  <c r="BT18" i="2" l="1"/>
  <c r="BS32" i="2"/>
  <c r="BU18" i="2" l="1"/>
  <c r="BT32" i="2"/>
  <c r="BV18" i="2" l="1"/>
  <c r="BU32" i="2"/>
  <c r="BW18" i="2" l="1"/>
  <c r="BV32" i="2"/>
  <c r="BX18" i="2" l="1"/>
  <c r="BW32" i="2"/>
  <c r="BY18" i="2" l="1"/>
  <c r="BX32" i="2"/>
  <c r="BZ18" i="2" l="1"/>
  <c r="BY32" i="2"/>
  <c r="CA18" i="2" l="1"/>
  <c r="BZ32" i="2"/>
  <c r="CB18" i="2" l="1"/>
  <c r="CA32" i="2"/>
  <c r="CC18" i="2" l="1"/>
  <c r="CB32" i="2"/>
  <c r="CD18" i="2" l="1"/>
  <c r="CC32" i="2"/>
  <c r="CE18" i="2" l="1"/>
  <c r="CD32" i="2"/>
  <c r="CF18" i="2" l="1"/>
  <c r="CE32" i="2"/>
  <c r="CG18" i="2" l="1"/>
  <c r="CF32" i="2"/>
  <c r="CH18" i="2" l="1"/>
  <c r="CG32" i="2"/>
  <c r="CI18" i="2" l="1"/>
  <c r="CH32" i="2"/>
  <c r="CJ18" i="2" l="1"/>
  <c r="CI32" i="2"/>
  <c r="CK18" i="2" l="1"/>
  <c r="CJ32" i="2"/>
  <c r="CL18" i="2" l="1"/>
  <c r="CK32" i="2"/>
  <c r="CM18" i="2" l="1"/>
  <c r="CL32" i="2"/>
  <c r="CN18" i="2" l="1"/>
  <c r="CM32" i="2"/>
  <c r="CO18" i="2" l="1"/>
  <c r="CN32" i="2"/>
  <c r="CP18" i="2" l="1"/>
  <c r="CO32" i="2"/>
  <c r="CQ18" i="2" l="1"/>
  <c r="CP32" i="2"/>
  <c r="CR18" i="2" l="1"/>
  <c r="CQ32" i="2"/>
  <c r="CS18" i="2" l="1"/>
  <c r="CR32" i="2"/>
  <c r="CT18" i="2" l="1"/>
  <c r="CS32" i="2"/>
  <c r="CU18" i="2" l="1"/>
  <c r="CT32" i="2"/>
  <c r="CV18" i="2" l="1"/>
  <c r="CU32" i="2"/>
  <c r="CW18" i="2" l="1"/>
  <c r="CV32" i="2"/>
  <c r="CX18" i="2" l="1"/>
  <c r="CW32" i="2"/>
  <c r="CY18" i="2" l="1"/>
  <c r="CX32" i="2"/>
  <c r="CZ18" i="2" l="1"/>
  <c r="CY32" i="2"/>
  <c r="DA18" i="2" l="1"/>
  <c r="CZ32" i="2"/>
  <c r="DB18" i="2" l="1"/>
  <c r="DA32" i="2"/>
  <c r="DC18" i="2" l="1"/>
  <c r="DB32" i="2"/>
  <c r="DD18" i="2" l="1"/>
  <c r="DC32" i="2"/>
  <c r="DE18" i="2" l="1"/>
  <c r="DD32" i="2"/>
  <c r="DF18" i="2" l="1"/>
  <c r="DE32" i="2"/>
  <c r="DG18" i="2" l="1"/>
  <c r="DF32" i="2"/>
  <c r="DH18" i="2" l="1"/>
  <c r="DG32" i="2"/>
  <c r="DI18" i="2" l="1"/>
  <c r="DH32" i="2"/>
  <c r="DJ18" i="2" l="1"/>
  <c r="DI32" i="2"/>
  <c r="DK18" i="2" l="1"/>
  <c r="DJ32" i="2"/>
  <c r="DL18" i="2" l="1"/>
  <c r="DK32" i="2"/>
  <c r="DM18" i="2" l="1"/>
  <c r="DL32" i="2"/>
  <c r="DN18" i="2" l="1"/>
  <c r="DN32" i="2" s="1"/>
  <c r="T24" i="2" s="1"/>
  <c r="T25" i="2" s="1"/>
  <c r="T26" i="2" s="1"/>
  <c r="DM32" i="2"/>
</calcChain>
</file>

<file path=xl/sharedStrings.xml><?xml version="1.0" encoding="utf-8"?>
<sst xmlns="http://schemas.openxmlformats.org/spreadsheetml/2006/main" count="49" uniqueCount="44">
  <si>
    <t>RBLX</t>
  </si>
  <si>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</si>
  <si>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</si>
  <si>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</si>
  <si>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</si>
  <si>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</si>
  <si>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</si>
  <si>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</si>
  <si>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</si>
  <si>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</si>
  <si>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</si>
  <si>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Developer Exchange Fees</t>
  </si>
  <si>
    <t>Infrastructure &amp; Trust and Safety</t>
  </si>
  <si>
    <t>R&amp;D</t>
  </si>
  <si>
    <t>G&amp;A</t>
  </si>
  <si>
    <t>S&amp;M</t>
  </si>
  <si>
    <t>Operating Expenses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</si>
  <si>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</si>
  <si>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</si>
  <si>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</si>
  <si>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</si>
  <si>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</si>
  <si>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</si>
  <si>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</si>
  <si>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</si>
  <si>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</si>
  <si>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</si>
  <si>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</si>
  <si>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OPEX Margin</t>
  </si>
  <si>
    <t>CFFO</t>
  </si>
  <si>
    <t>CX</t>
  </si>
  <si>
    <t>FCF</t>
  </si>
  <si>
    <t>Net Cash</t>
  </si>
  <si>
    <t>Q124</t>
  </si>
  <si>
    <t>Q225</t>
  </si>
  <si>
    <t>Q325</t>
  </si>
  <si>
    <t>Q425</t>
  </si>
  <si>
    <t>Q125</t>
  </si>
  <si>
    <t>DevEx % of R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</si>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</sst>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19050</xdr:rowOff>
    </xdr:from>
    <xdr:to>
      <xdr:col>12</xdr:col>
      <xdr:colOff>19050</xdr:colOff>
      <xdr:row>46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9F43BF-BB83-2418-0651-232DDADA80E4}"/>
            </a:ext>
          </a:extLst>
        </xdr:cNvPr>
        <xdr:cNvCxnSpPr/>
      </xdr:nvCxnSpPr>
      <xdr:spPr>
        <a:xfrm>
          <a:off x="9248775" y="19050"/>
          <a:ext cx="38100" cy="798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38100</xdr:colOff>
      <xdr:row>46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8F7D69B-8DE2-4959-A572-5F0D1AC0B5F8}"/>
            </a:ext>
          </a:extLst>
        </xdr:cNvPr>
        <xdr:cNvCxnSpPr/>
      </xdr:nvCxnSpPr>
      <xdr:spPr>
        <a:xfrm>
          <a:off x="5838825" y="0"/>
          <a:ext cx="38100" cy="798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537A-CAB1-4105-ABA0-9FB819746A55}">
  <dimension ref="A1:D7"/>
  <sheetViews>
    <sheetView zoomScale="235" zoomScaleNormal="235" workbookViewId="0">
      <selection activeCell="D6" sqref="D6"/>
    </sheetView>
  </sheetViews>
  <sheetFormatPr defaultRowHeight="14.25" x14ac:dyDescent="0.2"/>
  <sheetData>
    <row r="1" spans="1:4" ht="15" x14ac:dyDescent="0.25">
      <c r="A1" s="1" t="s">
        <v>0</v>
      </c>
    </row>
    <row r="2" spans="1:4" x14ac:dyDescent="0.2">
      <c r="C2" t="s">
        <v>1</v>
      </c>
      <c r="D2" s="2">
        <v>81</v>
      </c>
    </row>
    <row r="3" spans="1:4" x14ac:dyDescent="0.2">
      <c r="C3" t="s">
        <v>2</v>
      </c>
      <c r="D3" s="2">
        <f>629.99+48.293</f>
        <v>678.28300000000002</v>
      </c>
    </row>
    <row r="4" spans="1:4" x14ac:dyDescent="0.2">
      <c r="C4" t="s">
        <v>3</v>
      </c>
      <c r="D4" s="2">
        <f>D3*D2</f>
        <v>54940.923000000003</v>
      </c>
    </row>
    <row r="5" spans="1:4" x14ac:dyDescent="0.2">
      <c r="C5" t="s">
        <v>4</v>
      </c>
      <c r="D5" s="2">
        <f>1158.68+1585.85</f>
        <v>2744.5299999999997</v>
      </c>
    </row>
    <row r="6" spans="1:4" x14ac:dyDescent="0.2">
      <c r="C6" t="s">
        <v>5</v>
      </c>
      <c r="D6" s="2">
        <f>1006.7+56.15+667+1606.2</f>
        <v>3336.05</v>
      </c>
    </row>
    <row r="7" spans="1:4" x14ac:dyDescent="0.2">
      <c r="C7" t="s">
        <v>6</v>
      </c>
      <c r="D7" s="2">
        <f>D4+D6-D5</f>
        <v>55532.443000000007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609E-4374-4BEC-B6D4-612C377C6303}">
  <dimension ref="A1:DP36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defaultRowHeight="14.25" x14ac:dyDescent="0.2"/>
  <cols>
    <col min="1" max="1" width="4.625" style="2" customWidth="1"/>
    <col min="2" max="2" width="27" style="2" customWidth="1"/>
    <col min="3" max="16384" width="9" style="2"/>
  </cols>
  <sheetData>
    <row r="1" spans="1:17" x14ac:dyDescent="0.2">
      <c r="A1" s="3" t="s">
        <v>7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34</v>
      </c>
      <c r="J1" s="5">
        <v>2022</v>
      </c>
      <c r="K1" s="5">
        <f>J1+1</f>
        <v>2023</v>
      </c>
      <c r="L1" s="5">
        <f t="shared" ref="L1:Q1" si="0">K1+1</f>
        <v>2024</v>
      </c>
      <c r="M1" s="5">
        <f t="shared" si="0"/>
        <v>2025</v>
      </c>
      <c r="N1" s="5">
        <f t="shared" si="0"/>
        <v>2026</v>
      </c>
      <c r="O1" s="5">
        <f t="shared" si="0"/>
        <v>2027</v>
      </c>
      <c r="P1" s="5">
        <f t="shared" si="0"/>
        <v>2028</v>
      </c>
      <c r="Q1" s="5">
        <f t="shared" si="0"/>
        <v>2029</v>
      </c>
    </row>
    <row r="2" spans="1:17" x14ac:dyDescent="0.2">
      <c r="A2" s="3"/>
      <c r="B2" s="2" t="s">
        <v>38</v>
      </c>
      <c r="J2" s="7">
        <f>J7/J4</f>
        <v>0.28035955056179773</v>
      </c>
      <c r="K2" s="7">
        <f t="shared" ref="K2:L2" si="1">K7/K4</f>
        <v>0.26462917976564737</v>
      </c>
      <c r="L2" s="7">
        <f t="shared" si="1"/>
        <v>0.25619100499722375</v>
      </c>
      <c r="M2" s="7">
        <v>0.26</v>
      </c>
      <c r="N2" s="7">
        <v>0.26</v>
      </c>
      <c r="O2" s="7">
        <v>0.26</v>
      </c>
      <c r="P2" s="7">
        <v>0.26</v>
      </c>
      <c r="Q2" s="7">
        <v>0.26</v>
      </c>
    </row>
    <row r="3" spans="1:17" x14ac:dyDescent="0.2">
      <c r="A3" s="3"/>
      <c r="J3" s="7"/>
      <c r="K3" s="7"/>
      <c r="L3" s="7"/>
      <c r="M3" s="5"/>
      <c r="N3" s="5"/>
      <c r="O3" s="5"/>
      <c r="P3" s="5"/>
      <c r="Q3" s="5"/>
    </row>
    <row r="4" spans="1:17" s="4" customFormat="1" ht="15" x14ac:dyDescent="0.25">
      <c r="A4" s="2"/>
      <c r="B4" s="4" t="s">
        <v>8</v>
      </c>
      <c r="J4" s="4">
        <v>2225</v>
      </c>
      <c r="K4" s="4">
        <v>2799.2</v>
      </c>
      <c r="L4" s="4">
        <v>3602</v>
      </c>
      <c r="M4" s="4">
        <f>L4*1.3</f>
        <v>4682.6000000000004</v>
      </c>
      <c r="N4" s="4">
        <f t="shared" ref="N4:Q4" si="2">M4*1.3</f>
        <v>6087.380000000001</v>
      </c>
      <c r="O4" s="4">
        <f t="shared" si="2"/>
        <v>7913.5940000000019</v>
      </c>
      <c r="P4" s="4">
        <f t="shared" si="2"/>
        <v>10287.672200000003</v>
      </c>
      <c r="Q4" s="4">
        <f t="shared" si="2"/>
        <v>13373.973860000004</v>
      </c>
    </row>
    <row r="5" spans="1:17" x14ac:dyDescent="0.2">
      <c r="B5" s="2" t="s">
        <v>9</v>
      </c>
      <c r="J5" s="2">
        <v>547.65</v>
      </c>
      <c r="K5" s="2">
        <v>649.1</v>
      </c>
      <c r="L5" s="2">
        <v>801.16</v>
      </c>
      <c r="M5" s="2">
        <f>M4*(1-M26)</f>
        <v>1005.0970799999999</v>
      </c>
      <c r="N5" s="2">
        <f t="shared" ref="N5:Q5" si="3">N4*(1-N26)</f>
        <v>1258.8186660400002</v>
      </c>
      <c r="O5" s="2">
        <f t="shared" si="3"/>
        <v>1573.6929685105206</v>
      </c>
      <c r="P5" s="2">
        <f t="shared" si="3"/>
        <v>1963.3821456543128</v>
      </c>
      <c r="Q5" s="2">
        <f t="shared" si="3"/>
        <v>2444.181018644113</v>
      </c>
    </row>
    <row r="6" spans="1:17" x14ac:dyDescent="0.2">
      <c r="B6" s="2" t="s">
        <v>10</v>
      </c>
      <c r="J6" s="2">
        <f>J4-J5</f>
        <v>1677.35</v>
      </c>
      <c r="K6" s="2">
        <f t="shared" ref="K6:Q6" si="4">K4-K5</f>
        <v>2150.1</v>
      </c>
      <c r="L6" s="2">
        <f t="shared" si="4"/>
        <v>2800.84</v>
      </c>
      <c r="M6" s="2">
        <f t="shared" si="4"/>
        <v>3677.5029200000004</v>
      </c>
      <c r="N6" s="2">
        <f t="shared" si="4"/>
        <v>4828.5613339600004</v>
      </c>
      <c r="O6" s="2">
        <f t="shared" si="4"/>
        <v>6339.9010314894813</v>
      </c>
      <c r="P6" s="2">
        <f t="shared" si="4"/>
        <v>8324.290054345689</v>
      </c>
      <c r="Q6" s="2">
        <f t="shared" si="4"/>
        <v>10929.792841355891</v>
      </c>
    </row>
    <row r="7" spans="1:17" x14ac:dyDescent="0.2">
      <c r="B7" s="2" t="s">
        <v>11</v>
      </c>
      <c r="J7" s="2">
        <v>623.79999999999995</v>
      </c>
      <c r="K7" s="2">
        <v>740.75</v>
      </c>
      <c r="L7" s="2">
        <v>922.8</v>
      </c>
      <c r="M7" s="2">
        <f>M4*M2</f>
        <v>1217.4760000000001</v>
      </c>
      <c r="N7" s="2">
        <f t="shared" ref="N7:Q7" si="5">N4*N2</f>
        <v>1582.7188000000003</v>
      </c>
      <c r="O7" s="2">
        <f t="shared" si="5"/>
        <v>2057.5344400000004</v>
      </c>
      <c r="P7" s="2">
        <f t="shared" si="5"/>
        <v>2674.7947720000006</v>
      </c>
      <c r="Q7" s="2">
        <f t="shared" si="5"/>
        <v>3477.2332036000012</v>
      </c>
    </row>
    <row r="8" spans="1:17" x14ac:dyDescent="0.2">
      <c r="B8" s="2" t="s">
        <v>12</v>
      </c>
      <c r="J8" s="2">
        <v>689.1</v>
      </c>
      <c r="K8" s="2">
        <v>878.4</v>
      </c>
      <c r="L8" s="2">
        <v>915.4</v>
      </c>
      <c r="M8" s="2">
        <f>L8*1.05</f>
        <v>961.17000000000007</v>
      </c>
      <c r="N8" s="2">
        <f t="shared" ref="N8:Q8" si="6">M8*1.05</f>
        <v>1009.2285000000002</v>
      </c>
      <c r="O8" s="2">
        <f t="shared" si="6"/>
        <v>1059.6899250000001</v>
      </c>
      <c r="P8" s="2">
        <f t="shared" si="6"/>
        <v>1112.6744212500003</v>
      </c>
      <c r="Q8" s="2">
        <f t="shared" si="6"/>
        <v>1168.3081423125004</v>
      </c>
    </row>
    <row r="9" spans="1:17" x14ac:dyDescent="0.2">
      <c r="B9" s="2" t="s">
        <v>13</v>
      </c>
      <c r="J9" s="2">
        <v>873.5</v>
      </c>
      <c r="K9" s="2">
        <v>1253.5999999999999</v>
      </c>
      <c r="L9" s="2">
        <v>1444.2</v>
      </c>
      <c r="M9" s="2">
        <f>M4*0.35</f>
        <v>1638.91</v>
      </c>
      <c r="N9" s="2">
        <f>N4*0.3</f>
        <v>1826.2140000000002</v>
      </c>
      <c r="O9" s="2">
        <f>O4*0.25</f>
        <v>1978.3985000000005</v>
      </c>
      <c r="P9" s="2">
        <f>P4*0.2</f>
        <v>2057.5344400000008</v>
      </c>
      <c r="Q9" s="2">
        <f>Q4*0.15</f>
        <v>2006.0960790000004</v>
      </c>
    </row>
    <row r="10" spans="1:17" x14ac:dyDescent="0.2">
      <c r="B10" s="2" t="s">
        <v>14</v>
      </c>
      <c r="I10" s="7"/>
      <c r="J10" s="2">
        <v>297.3</v>
      </c>
      <c r="K10" s="2">
        <v>390.1</v>
      </c>
      <c r="L10" s="2">
        <v>407.5</v>
      </c>
      <c r="M10" s="2">
        <f>L10*1.03</f>
        <v>419.72500000000002</v>
      </c>
      <c r="N10" s="2">
        <f t="shared" ref="N10:Q10" si="7">M10*1.03</f>
        <v>432.31675000000001</v>
      </c>
      <c r="O10" s="2">
        <f t="shared" si="7"/>
        <v>445.28625250000005</v>
      </c>
      <c r="P10" s="2">
        <f t="shared" si="7"/>
        <v>458.64484007500005</v>
      </c>
      <c r="Q10" s="2">
        <f t="shared" si="7"/>
        <v>472.40418527725006</v>
      </c>
    </row>
    <row r="11" spans="1:17" x14ac:dyDescent="0.2">
      <c r="B11" s="2" t="s">
        <v>15</v>
      </c>
      <c r="J11" s="2">
        <v>117.5</v>
      </c>
      <c r="K11" s="2">
        <v>146.5</v>
      </c>
      <c r="L11" s="2">
        <v>174.2</v>
      </c>
      <c r="M11" s="2">
        <f>L11*1.06</f>
        <v>184.65199999999999</v>
      </c>
      <c r="N11" s="2">
        <f t="shared" ref="N11:Q11" si="8">M11*1.06</f>
        <v>195.73112</v>
      </c>
      <c r="O11" s="2">
        <f t="shared" si="8"/>
        <v>207.47498720000002</v>
      </c>
      <c r="P11" s="2">
        <f t="shared" si="8"/>
        <v>219.92348643200003</v>
      </c>
      <c r="Q11" s="2">
        <f t="shared" si="8"/>
        <v>233.11889561792006</v>
      </c>
    </row>
    <row r="12" spans="1:17" x14ac:dyDescent="0.2">
      <c r="B12" s="2" t="s">
        <v>16</v>
      </c>
      <c r="J12" s="2">
        <f t="shared" ref="J12:L12" si="9">SUM(J7:J11)</f>
        <v>2601.2000000000003</v>
      </c>
      <c r="K12" s="2">
        <f t="shared" si="9"/>
        <v>3409.35</v>
      </c>
      <c r="L12" s="2">
        <f t="shared" si="9"/>
        <v>3864.0999999999995</v>
      </c>
      <c r="M12" s="2">
        <f t="shared" ref="M12" si="10">SUM(M7:M11)</f>
        <v>4421.9330000000009</v>
      </c>
      <c r="N12" s="2">
        <f t="shared" ref="N12" si="11">SUM(N7:N11)</f>
        <v>5046.209170000001</v>
      </c>
      <c r="O12" s="2">
        <f t="shared" ref="O12" si="12">SUM(O7:O11)</f>
        <v>5748.3841047000014</v>
      </c>
      <c r="P12" s="2">
        <f t="shared" ref="P12" si="13">SUM(P7:P11)</f>
        <v>6523.5719597570014</v>
      </c>
      <c r="Q12" s="2">
        <f t="shared" ref="Q12" si="14">SUM(Q7:Q11)</f>
        <v>7357.1605058076721</v>
      </c>
    </row>
    <row r="13" spans="1:17" x14ac:dyDescent="0.2">
      <c r="B13" s="2" t="s">
        <v>17</v>
      </c>
      <c r="J13" s="2">
        <f>J6-J12</f>
        <v>-923.85000000000036</v>
      </c>
      <c r="K13" s="2">
        <f t="shared" ref="K13:L13" si="15">K6-K12</f>
        <v>-1259.25</v>
      </c>
      <c r="L13" s="2">
        <f t="shared" si="15"/>
        <v>-1063.2599999999993</v>
      </c>
      <c r="M13" s="2">
        <f t="shared" ref="M13" si="16">M6-M12</f>
        <v>-744.43008000000054</v>
      </c>
      <c r="N13" s="2">
        <f t="shared" ref="N13" si="17">N6-N12</f>
        <v>-217.64783604000058</v>
      </c>
      <c r="O13" s="2">
        <f t="shared" ref="O13" si="18">O6-O12</f>
        <v>591.51692678947984</v>
      </c>
      <c r="P13" s="2">
        <f t="shared" ref="P13" si="19">P6-P12</f>
        <v>1800.7180945886876</v>
      </c>
      <c r="Q13" s="2">
        <f t="shared" ref="Q13" si="20">Q6-Q12</f>
        <v>3572.6323355482191</v>
      </c>
    </row>
    <row r="14" spans="1:17" x14ac:dyDescent="0.2">
      <c r="B14" s="2" t="s">
        <v>18</v>
      </c>
      <c r="J14" s="2">
        <v>38.799999999999997</v>
      </c>
      <c r="K14" s="2">
        <v>141.80000000000001</v>
      </c>
      <c r="L14" s="2">
        <v>179.5</v>
      </c>
      <c r="M14" s="2">
        <f>L34*$T$21</f>
        <v>-35.491200000000028</v>
      </c>
      <c r="N14" s="2">
        <f>M34*$T$21</f>
        <v>-79.946712960000056</v>
      </c>
      <c r="O14" s="2">
        <f>N34*$T$21</f>
        <v>-96.909602253000088</v>
      </c>
      <c r="P14" s="2">
        <f>O34*$T$21</f>
        <v>-68.71698475442075</v>
      </c>
      <c r="Q14" s="2">
        <f>P34*$T$21</f>
        <v>30.007078506132451</v>
      </c>
    </row>
    <row r="15" spans="1:17" x14ac:dyDescent="0.2">
      <c r="B15" s="2" t="s">
        <v>19</v>
      </c>
      <c r="J15" s="2">
        <v>-39.9</v>
      </c>
      <c r="K15" s="2">
        <v>-41</v>
      </c>
      <c r="L15" s="2">
        <v>-41.2</v>
      </c>
      <c r="M15" s="7"/>
    </row>
    <row r="16" spans="1:17" x14ac:dyDescent="0.2">
      <c r="B16" s="2" t="s">
        <v>20</v>
      </c>
      <c r="J16" s="2">
        <f>SUM(J13:J15)</f>
        <v>-924.95000000000039</v>
      </c>
      <c r="K16" s="2">
        <f t="shared" ref="K16:L16" si="21">SUM(K13:K15)</f>
        <v>-1158.45</v>
      </c>
      <c r="L16" s="2">
        <f t="shared" si="21"/>
        <v>-924.95999999999935</v>
      </c>
      <c r="M16" s="2">
        <f t="shared" ref="M16" si="22">SUM(M13:M15)</f>
        <v>-779.92128000000059</v>
      </c>
      <c r="N16" s="2">
        <f t="shared" ref="N16" si="23">SUM(N13:N15)</f>
        <v>-297.59454900000065</v>
      </c>
      <c r="O16" s="2">
        <f t="shared" ref="O16" si="24">SUM(O13:O15)</f>
        <v>494.60732453647972</v>
      </c>
      <c r="P16" s="2">
        <f t="shared" ref="P16" si="25">SUM(P13:P15)</f>
        <v>1732.0011098342668</v>
      </c>
      <c r="Q16" s="2">
        <f t="shared" ref="Q16" si="26">SUM(Q13:Q15)</f>
        <v>3602.6394140543516</v>
      </c>
    </row>
    <row r="17" spans="1:120" x14ac:dyDescent="0.2">
      <c r="B17" s="2" t="s">
        <v>21</v>
      </c>
      <c r="J17" s="2">
        <v>3.5</v>
      </c>
      <c r="K17" s="2">
        <v>0.4</v>
      </c>
      <c r="L17" s="2">
        <v>4.0999999999999996</v>
      </c>
      <c r="M17" s="2">
        <f>M16*M23</f>
        <v>-38.996064000000032</v>
      </c>
      <c r="N17" s="2">
        <f t="shared" ref="N17:Q17" si="27">N16*N23</f>
        <v>-14.879727450000033</v>
      </c>
      <c r="O17" s="2">
        <f t="shared" si="27"/>
        <v>24.730366226823989</v>
      </c>
      <c r="P17" s="2">
        <f t="shared" si="27"/>
        <v>86.600055491713348</v>
      </c>
      <c r="Q17" s="2">
        <f t="shared" si="27"/>
        <v>180.13197070271758</v>
      </c>
    </row>
    <row r="18" spans="1:120" s="4" customFormat="1" ht="15" x14ac:dyDescent="0.25">
      <c r="A18" s="2"/>
      <c r="B18" s="4" t="s">
        <v>22</v>
      </c>
      <c r="J18" s="4">
        <f>J16-J17</f>
        <v>-928.45000000000039</v>
      </c>
      <c r="K18" s="4">
        <f t="shared" ref="K18:L18" si="28">K16-K17</f>
        <v>-1158.8500000000001</v>
      </c>
      <c r="L18" s="4">
        <f t="shared" si="28"/>
        <v>-929.05999999999938</v>
      </c>
      <c r="M18" s="4">
        <f t="shared" ref="M18" si="29">M16-M17</f>
        <v>-740.92521600000055</v>
      </c>
      <c r="N18" s="4">
        <f t="shared" ref="N18" si="30">N16-N17</f>
        <v>-282.71482155000064</v>
      </c>
      <c r="O18" s="4">
        <f t="shared" ref="O18" si="31">O16-O17</f>
        <v>469.87695830965572</v>
      </c>
      <c r="P18" s="4">
        <f t="shared" ref="P18" si="32">P16-P17</f>
        <v>1645.4010543425534</v>
      </c>
      <c r="Q18" s="4">
        <f t="shared" ref="Q18" si="33">Q16-Q17</f>
        <v>3422.5074433516338</v>
      </c>
      <c r="R18" s="4">
        <f t="shared" ref="R18:AW18" si="34">Q18*(1+$T$22)</f>
        <v>3456.7325177851503</v>
      </c>
      <c r="S18" s="4">
        <f t="shared" si="34"/>
        <v>3491.299842963002</v>
      </c>
      <c r="T18" s="4">
        <f t="shared" si="34"/>
        <v>3526.2128413926321</v>
      </c>
      <c r="U18" s="4">
        <f t="shared" si="34"/>
        <v>3561.4749698065584</v>
      </c>
      <c r="V18" s="4">
        <f t="shared" si="34"/>
        <v>3597.0897195046241</v>
      </c>
      <c r="W18" s="4">
        <f t="shared" si="34"/>
        <v>3633.0606166996704</v>
      </c>
      <c r="X18" s="4">
        <f t="shared" si="34"/>
        <v>3669.3912228666672</v>
      </c>
      <c r="Y18" s="4">
        <f t="shared" si="34"/>
        <v>3706.085135095334</v>
      </c>
      <c r="Z18" s="4">
        <f t="shared" si="34"/>
        <v>3743.1459864462872</v>
      </c>
      <c r="AA18" s="4">
        <f t="shared" si="34"/>
        <v>3780.57744631075</v>
      </c>
      <c r="AB18" s="4">
        <f t="shared" si="34"/>
        <v>3818.3832207738574</v>
      </c>
      <c r="AC18" s="4">
        <f t="shared" si="34"/>
        <v>3856.5670529815961</v>
      </c>
      <c r="AD18" s="4">
        <f t="shared" si="34"/>
        <v>3895.1327235114122</v>
      </c>
      <c r="AE18" s="4">
        <f t="shared" si="34"/>
        <v>3934.0840507465264</v>
      </c>
      <c r="AF18" s="4">
        <f t="shared" si="34"/>
        <v>3973.4248912539915</v>
      </c>
      <c r="AG18" s="4">
        <f t="shared" si="34"/>
        <v>4013.1591401665314</v>
      </c>
      <c r="AH18" s="4">
        <f t="shared" si="34"/>
        <v>4053.2907315681969</v>
      </c>
      <c r="AI18" s="4">
        <f t="shared" si="34"/>
        <v>4093.8236388838791</v>
      </c>
      <c r="AJ18" s="4">
        <f t="shared" si="34"/>
        <v>4134.7618752727176</v>
      </c>
      <c r="AK18" s="4">
        <f t="shared" si="34"/>
        <v>4176.1094940254452</v>
      </c>
      <c r="AL18" s="4">
        <f t="shared" si="34"/>
        <v>4217.8705889656994</v>
      </c>
      <c r="AM18" s="4">
        <f t="shared" si="34"/>
        <v>4260.0492948553565</v>
      </c>
      <c r="AN18" s="4">
        <f t="shared" si="34"/>
        <v>4302.6497878039099</v>
      </c>
      <c r="AO18" s="4">
        <f t="shared" si="34"/>
        <v>4345.6762856819487</v>
      </c>
      <c r="AP18" s="4">
        <f t="shared" si="34"/>
        <v>4389.133048538768</v>
      </c>
      <c r="AQ18" s="4">
        <f t="shared" si="34"/>
        <v>4433.0243790241557</v>
      </c>
      <c r="AR18" s="4">
        <f t="shared" si="34"/>
        <v>4477.3546228143969</v>
      </c>
      <c r="AS18" s="4">
        <f t="shared" si="34"/>
        <v>4522.1281690425412</v>
      </c>
      <c r="AT18" s="4">
        <f t="shared" si="34"/>
        <v>4567.3494507329669</v>
      </c>
      <c r="AU18" s="4">
        <f t="shared" si="34"/>
        <v>4613.0229452402964</v>
      </c>
      <c r="AV18" s="4">
        <f t="shared" si="34"/>
        <v>4659.1531746926994</v>
      </c>
      <c r="AW18" s="4">
        <f t="shared" si="34"/>
        <v>4705.7447064396265</v>
      </c>
      <c r="AX18" s="4">
        <f t="shared" ref="AX18:CC18" si="35">AW18*(1+$T$22)</f>
        <v>4752.8021535040225</v>
      </c>
      <c r="AY18" s="4">
        <f t="shared" si="35"/>
        <v>4800.3301750390629</v>
      </c>
      <c r="AZ18" s="4">
        <f t="shared" si="35"/>
        <v>4848.3334767894539</v>
      </c>
      <c r="BA18" s="4">
        <f t="shared" si="35"/>
        <v>4896.816811557349</v>
      </c>
      <c r="BB18" s="4">
        <f t="shared" si="35"/>
        <v>4945.7849796729224</v>
      </c>
      <c r="BC18" s="4">
        <f t="shared" si="35"/>
        <v>4995.242829469652</v>
      </c>
      <c r="BD18" s="4">
        <f t="shared" si="35"/>
        <v>5045.1952577643488</v>
      </c>
      <c r="BE18" s="4">
        <f t="shared" si="35"/>
        <v>5095.6472103419919</v>
      </c>
      <c r="BF18" s="4">
        <f t="shared" si="35"/>
        <v>5146.6036824454122</v>
      </c>
      <c r="BG18" s="4">
        <f t="shared" si="35"/>
        <v>5198.0697192698663</v>
      </c>
      <c r="BH18" s="4">
        <f t="shared" si="35"/>
        <v>5250.0504164625654</v>
      </c>
      <c r="BI18" s="4">
        <f t="shared" si="35"/>
        <v>5302.5509206271909</v>
      </c>
      <c r="BJ18" s="4">
        <f t="shared" si="35"/>
        <v>5355.5764298334625</v>
      </c>
      <c r="BK18" s="4">
        <f t="shared" si="35"/>
        <v>5409.1321941317974</v>
      </c>
      <c r="BL18" s="4">
        <f t="shared" si="35"/>
        <v>5463.2235160731152</v>
      </c>
      <c r="BM18" s="4">
        <f t="shared" si="35"/>
        <v>5517.8557512338466</v>
      </c>
      <c r="BN18" s="4">
        <f t="shared" si="35"/>
        <v>5573.0343087461852</v>
      </c>
      <c r="BO18" s="4">
        <f t="shared" si="35"/>
        <v>5628.7646518336469</v>
      </c>
      <c r="BP18" s="4">
        <f t="shared" si="35"/>
        <v>5685.0522983519832</v>
      </c>
      <c r="BQ18" s="4">
        <f t="shared" si="35"/>
        <v>5741.9028213355032</v>
      </c>
      <c r="BR18" s="4">
        <f t="shared" si="35"/>
        <v>5799.3218495488582</v>
      </c>
      <c r="BS18" s="4">
        <f t="shared" si="35"/>
        <v>5857.3150680443468</v>
      </c>
      <c r="BT18" s="4">
        <f t="shared" si="35"/>
        <v>5915.88821872479</v>
      </c>
      <c r="BU18" s="4">
        <f t="shared" si="35"/>
        <v>5975.0471009120383</v>
      </c>
      <c r="BV18" s="4">
        <f t="shared" si="35"/>
        <v>6034.797571921159</v>
      </c>
      <c r="BW18" s="4">
        <f t="shared" si="35"/>
        <v>6095.1455476403708</v>
      </c>
      <c r="BX18" s="4">
        <f t="shared" si="35"/>
        <v>6156.0970031167744</v>
      </c>
      <c r="BY18" s="4">
        <f t="shared" si="35"/>
        <v>6217.6579731479424</v>
      </c>
      <c r="BZ18" s="4">
        <f t="shared" si="35"/>
        <v>6279.8345528794216</v>
      </c>
      <c r="CA18" s="4">
        <f t="shared" si="35"/>
        <v>6342.6328984082156</v>
      </c>
      <c r="CB18" s="4">
        <f t="shared" si="35"/>
        <v>6406.0592273922975</v>
      </c>
      <c r="CC18" s="4">
        <f t="shared" si="35"/>
        <v>6470.1198196662208</v>
      </c>
      <c r="CD18" s="4">
        <f t="shared" ref="CD18:DN18" si="36">CC18*(1+$T$22)</f>
        <v>6534.8210178628833</v>
      </c>
      <c r="CE18" s="4">
        <f t="shared" si="36"/>
        <v>6600.1692280415118</v>
      </c>
      <c r="CF18" s="4">
        <f t="shared" si="36"/>
        <v>6666.170920321927</v>
      </c>
      <c r="CG18" s="4">
        <f t="shared" si="36"/>
        <v>6732.8326295251463</v>
      </c>
      <c r="CH18" s="4">
        <f t="shared" si="36"/>
        <v>6800.1609558203982</v>
      </c>
      <c r="CI18" s="4">
        <f t="shared" si="36"/>
        <v>6868.1625653786023</v>
      </c>
      <c r="CJ18" s="4">
        <f t="shared" si="36"/>
        <v>6936.8441910323882</v>
      </c>
      <c r="CK18" s="4">
        <f t="shared" si="36"/>
        <v>7006.2126329427119</v>
      </c>
      <c r="CL18" s="4">
        <f t="shared" si="36"/>
        <v>7076.2747592721389</v>
      </c>
      <c r="CM18" s="4">
        <f t="shared" si="36"/>
        <v>7147.03750686486</v>
      </c>
      <c r="CN18" s="4">
        <f t="shared" si="36"/>
        <v>7218.5078819335085</v>
      </c>
      <c r="CO18" s="4">
        <f t="shared" si="36"/>
        <v>7290.6929607528436</v>
      </c>
      <c r="CP18" s="4">
        <f t="shared" si="36"/>
        <v>7363.5998903603722</v>
      </c>
      <c r="CQ18" s="4">
        <f t="shared" si="36"/>
        <v>7437.2358892639759</v>
      </c>
      <c r="CR18" s="4">
        <f t="shared" si="36"/>
        <v>7511.6082481566154</v>
      </c>
      <c r="CS18" s="4">
        <f t="shared" si="36"/>
        <v>7586.7243306381815</v>
      </c>
      <c r="CT18" s="4">
        <f t="shared" si="36"/>
        <v>7662.5915739445636</v>
      </c>
      <c r="CU18" s="4">
        <f t="shared" si="36"/>
        <v>7739.2174896840097</v>
      </c>
      <c r="CV18" s="4">
        <f t="shared" si="36"/>
        <v>7816.6096645808502</v>
      </c>
      <c r="CW18" s="4">
        <f t="shared" si="36"/>
        <v>7894.7757612266587</v>
      </c>
      <c r="CX18" s="4">
        <f t="shared" si="36"/>
        <v>7973.723518838925</v>
      </c>
      <c r="CY18" s="4">
        <f t="shared" si="36"/>
        <v>8053.4607540273146</v>
      </c>
      <c r="CZ18" s="4">
        <f t="shared" si="36"/>
        <v>8133.9953615675877</v>
      </c>
      <c r="DA18" s="4">
        <f t="shared" si="36"/>
        <v>8215.3353151832634</v>
      </c>
      <c r="DB18" s="4">
        <f t="shared" si="36"/>
        <v>8297.488668335096</v>
      </c>
      <c r="DC18" s="4">
        <f t="shared" si="36"/>
        <v>8380.4635550184466</v>
      </c>
      <c r="DD18" s="4">
        <f t="shared" si="36"/>
        <v>8464.2681905686313</v>
      </c>
      <c r="DE18" s="4">
        <f t="shared" si="36"/>
        <v>8548.9108724743182</v>
      </c>
      <c r="DF18" s="4">
        <f t="shared" si="36"/>
        <v>8634.3999811990616</v>
      </c>
      <c r="DG18" s="4">
        <f t="shared" si="36"/>
        <v>8720.7439810110518</v>
      </c>
      <c r="DH18" s="4">
        <f t="shared" si="36"/>
        <v>8807.9514208211622</v>
      </c>
      <c r="DI18" s="4">
        <f t="shared" si="36"/>
        <v>8896.0309350293737</v>
      </c>
      <c r="DJ18" s="4">
        <f t="shared" si="36"/>
        <v>8984.9912443796675</v>
      </c>
      <c r="DK18" s="4">
        <f t="shared" si="36"/>
        <v>9074.8411568234642</v>
      </c>
      <c r="DL18" s="4">
        <f t="shared" si="36"/>
        <v>9165.5895683916988</v>
      </c>
      <c r="DM18" s="4">
        <f t="shared" si="36"/>
        <v>9257.245464075615</v>
      </c>
      <c r="DN18" s="4">
        <f t="shared" si="36"/>
        <v>9349.8179187163714</v>
      </c>
    </row>
    <row r="19" spans="1:120" x14ac:dyDescent="0.2">
      <c r="B19" s="2" t="s">
        <v>23</v>
      </c>
      <c r="J19" s="8">
        <f>J18/J20</f>
        <v>-1.559109991603695</v>
      </c>
      <c r="K19" s="8">
        <f t="shared" ref="K19:L19" si="37">K18/K20</f>
        <v>-1.8797242497972426</v>
      </c>
      <c r="L19" s="8">
        <f t="shared" si="37"/>
        <v>-1.4348416988416979</v>
      </c>
      <c r="M19" s="8">
        <f t="shared" ref="M19" si="38">M18/M20</f>
        <v>-1.0897962360728084</v>
      </c>
      <c r="N19" s="8">
        <f t="shared" ref="N19" si="39">N18/N20</f>
        <v>-0.39603193381136331</v>
      </c>
      <c r="O19" s="8">
        <f t="shared" ref="O19" si="40">O18/O20</f>
        <v>0.62686854559303085</v>
      </c>
      <c r="P19" s="8">
        <f t="shared" ref="P19" si="41">P18/P20</f>
        <v>2.0906185628305645</v>
      </c>
      <c r="Q19" s="8">
        <f t="shared" ref="Q19" si="42">Q18/Q20</f>
        <v>4.1415044583769456</v>
      </c>
    </row>
    <row r="20" spans="1:120" x14ac:dyDescent="0.2">
      <c r="B20" s="2" t="s">
        <v>2</v>
      </c>
      <c r="J20" s="2">
        <v>595.5</v>
      </c>
      <c r="K20" s="2">
        <v>616.5</v>
      </c>
      <c r="L20" s="2">
        <v>647.5</v>
      </c>
      <c r="M20" s="2">
        <f>L20*1.05</f>
        <v>679.875</v>
      </c>
      <c r="N20" s="2">
        <f t="shared" ref="N20:Q20" si="43">M20*1.05</f>
        <v>713.86874999999998</v>
      </c>
      <c r="O20" s="2">
        <f t="shared" si="43"/>
        <v>749.56218750000005</v>
      </c>
      <c r="P20" s="2">
        <f t="shared" si="43"/>
        <v>787.04029687500008</v>
      </c>
      <c r="Q20" s="2">
        <f t="shared" si="43"/>
        <v>826.39231171875008</v>
      </c>
    </row>
    <row r="21" spans="1:120" x14ac:dyDescent="0.2">
      <c r="K21" s="8"/>
      <c r="S21" s="2" t="s">
        <v>39</v>
      </c>
      <c r="T21" s="9">
        <v>0.06</v>
      </c>
    </row>
    <row r="22" spans="1:120" s="4" customFormat="1" ht="15" x14ac:dyDescent="0.25">
      <c r="A22" s="2"/>
      <c r="B22" s="4" t="s">
        <v>24</v>
      </c>
      <c r="K22" s="6">
        <f>K4/J4-1</f>
        <v>0.25806741573033709</v>
      </c>
      <c r="L22" s="6">
        <f>L4/K4-1</f>
        <v>0.28679622749356959</v>
      </c>
      <c r="M22" s="6">
        <f t="shared" ref="M22:Q22" si="44">M4/L4-1</f>
        <v>0.30000000000000004</v>
      </c>
      <c r="N22" s="6">
        <f t="shared" si="44"/>
        <v>0.30000000000000004</v>
      </c>
      <c r="O22" s="6">
        <f t="shared" si="44"/>
        <v>0.30000000000000004</v>
      </c>
      <c r="P22" s="6">
        <f t="shared" si="44"/>
        <v>0.30000000000000004</v>
      </c>
      <c r="Q22" s="6">
        <f t="shared" si="44"/>
        <v>0.30000000000000004</v>
      </c>
      <c r="S22" s="2" t="s">
        <v>40</v>
      </c>
      <c r="T22" s="9">
        <v>0.01</v>
      </c>
    </row>
    <row r="23" spans="1:120" x14ac:dyDescent="0.2">
      <c r="B23" s="2" t="s">
        <v>25</v>
      </c>
      <c r="J23" s="7">
        <f>J17/J16</f>
        <v>-3.7839883236931711E-3</v>
      </c>
      <c r="K23" s="7">
        <f t="shared" ref="K23:L23" si="45">K17/K16</f>
        <v>-3.4528896370149769E-4</v>
      </c>
      <c r="L23" s="7">
        <f t="shared" si="45"/>
        <v>-4.4326241134751802E-3</v>
      </c>
      <c r="M23" s="7">
        <v>0.05</v>
      </c>
      <c r="N23" s="7">
        <v>0.05</v>
      </c>
      <c r="O23" s="7">
        <v>0.05</v>
      </c>
      <c r="P23" s="7">
        <v>0.05</v>
      </c>
      <c r="Q23" s="7">
        <v>0.05</v>
      </c>
      <c r="S23" s="2" t="s">
        <v>41</v>
      </c>
      <c r="T23" s="9">
        <v>0.1</v>
      </c>
    </row>
    <row r="24" spans="1:120" ht="15" x14ac:dyDescent="0.25">
      <c r="J24" s="7"/>
      <c r="K24" s="7"/>
      <c r="L24" s="7"/>
      <c r="M24" s="7"/>
      <c r="N24" s="7"/>
      <c r="O24" s="7"/>
      <c r="P24" s="7"/>
      <c r="Q24" s="7"/>
      <c r="S24" s="4" t="s">
        <v>42</v>
      </c>
      <c r="T24" s="4">
        <f>NPV(T23,M32:XFD32)+main!D5-main!D6</f>
        <v>32238.659537884439</v>
      </c>
    </row>
    <row r="25" spans="1:120" x14ac:dyDescent="0.2">
      <c r="S25" s="2" t="s">
        <v>1</v>
      </c>
      <c r="T25" s="2">
        <f>T24/main!D3</f>
        <v>47.529806198717111</v>
      </c>
    </row>
    <row r="26" spans="1:120" s="4" customFormat="1" ht="15" x14ac:dyDescent="0.25">
      <c r="A26" s="2"/>
      <c r="B26" s="4" t="s">
        <v>26</v>
      </c>
      <c r="J26" s="6">
        <f>J6/J4</f>
        <v>0.75386516853932584</v>
      </c>
      <c r="K26" s="6">
        <f t="shared" ref="K26:L26" si="46">K6/K4</f>
        <v>0.76811231780508715</v>
      </c>
      <c r="L26" s="6">
        <f t="shared" si="46"/>
        <v>0.77757912270960583</v>
      </c>
      <c r="M26" s="6">
        <f>L26*1.01</f>
        <v>0.78535491393670187</v>
      </c>
      <c r="N26" s="6">
        <f t="shared" ref="N26:Q26" si="47">M26*1.01</f>
        <v>0.79320846307606885</v>
      </c>
      <c r="O26" s="6">
        <f t="shared" si="47"/>
        <v>0.80114054770682952</v>
      </c>
      <c r="P26" s="6">
        <f t="shared" si="47"/>
        <v>0.80915195318389788</v>
      </c>
      <c r="Q26" s="6">
        <f t="shared" si="47"/>
        <v>0.81724347271573683</v>
      </c>
      <c r="S26" s="2" t="s">
        <v>43</v>
      </c>
      <c r="T26" s="7">
        <f>T25/main!D2-1</f>
        <v>-0.41321226915164055</v>
      </c>
    </row>
    <row r="27" spans="1:120" x14ac:dyDescent="0.2">
      <c r="B27" s="2" t="s">
        <v>27</v>
      </c>
      <c r="J27" s="7">
        <f>J13/J4</f>
        <v>-0.4152134831460676</v>
      </c>
      <c r="K27" s="7">
        <f>K13/K4</f>
        <v>-0.44986067447842243</v>
      </c>
      <c r="L27" s="7">
        <f>L13/L4</f>
        <v>-0.29518600777345899</v>
      </c>
      <c r="M27" s="7">
        <f t="shared" ref="M27:Q27" si="48">M13/M4</f>
        <v>-0.15897793533507038</v>
      </c>
      <c r="N27" s="7">
        <f t="shared" si="48"/>
        <v>-3.5753942753697081E-2</v>
      </c>
      <c r="O27" s="7">
        <f t="shared" si="48"/>
        <v>7.4746938848452391E-2</v>
      </c>
      <c r="P27" s="7">
        <f t="shared" si="48"/>
        <v>0.1750364960684388</v>
      </c>
      <c r="Q27" s="7">
        <f t="shared" si="48"/>
        <v>0.26713319264317886</v>
      </c>
    </row>
    <row r="28" spans="1:120" x14ac:dyDescent="0.2">
      <c r="B28" s="2" t="s">
        <v>28</v>
      </c>
      <c r="J28" s="7">
        <f>J12/J4</f>
        <v>1.1690786516853935</v>
      </c>
      <c r="K28" s="7">
        <f t="shared" ref="K28:Q28" si="49">K12/K4</f>
        <v>1.2179729922835096</v>
      </c>
      <c r="L28" s="7">
        <f t="shared" si="49"/>
        <v>1.0727651304830648</v>
      </c>
      <c r="M28" s="7">
        <f t="shared" si="49"/>
        <v>0.94433284927177219</v>
      </c>
      <c r="N28" s="7">
        <f t="shared" si="49"/>
        <v>0.82896240582976588</v>
      </c>
      <c r="O28" s="7">
        <f t="shared" si="49"/>
        <v>0.72639360885837712</v>
      </c>
      <c r="P28" s="7">
        <f t="shared" si="49"/>
        <v>0.63411545711545902</v>
      </c>
      <c r="Q28" s="7">
        <f t="shared" si="49"/>
        <v>0.55011028007255802</v>
      </c>
    </row>
    <row r="30" spans="1:120" x14ac:dyDescent="0.2">
      <c r="B30" s="2" t="s">
        <v>29</v>
      </c>
    </row>
    <row r="31" spans="1:120" x14ac:dyDescent="0.2">
      <c r="B31" s="2" t="s">
        <v>30</v>
      </c>
    </row>
    <row r="32" spans="1:120" s="4" customFormat="1" ht="15" x14ac:dyDescent="0.25">
      <c r="A32" s="2"/>
      <c r="B32" s="4" t="s">
        <v>31</v>
      </c>
      <c r="M32" s="4">
        <v>1000</v>
      </c>
      <c r="N32" s="4">
        <v>1200</v>
      </c>
      <c r="O32" s="4">
        <v>1500</v>
      </c>
      <c r="P32" s="4">
        <f>P18*1.1</f>
        <v>1809.9411597768089</v>
      </c>
      <c r="Q32" s="4">
        <f>Q18*1.1</f>
        <v>3764.7581876867976</v>
      </c>
      <c r="R32" s="4">
        <f t="shared" ref="R32:CC32" si="50">R18*1.1</f>
        <v>3802.4057695636657</v>
      </c>
      <c r="S32" s="4">
        <f t="shared" si="50"/>
        <v>3840.4298272593023</v>
      </c>
      <c r="T32" s="4">
        <f t="shared" si="50"/>
        <v>3878.8341255318956</v>
      </c>
      <c r="U32" s="4">
        <f t="shared" si="50"/>
        <v>3917.6224667872148</v>
      </c>
      <c r="V32" s="4">
        <f t="shared" si="50"/>
        <v>3956.798691455087</v>
      </c>
      <c r="W32" s="4">
        <f t="shared" si="50"/>
        <v>3996.3666783696376</v>
      </c>
      <c r="X32" s="4">
        <f t="shared" si="50"/>
        <v>4036.3303451533343</v>
      </c>
      <c r="Y32" s="4">
        <f t="shared" si="50"/>
        <v>4076.6936486048676</v>
      </c>
      <c r="Z32" s="4">
        <f t="shared" si="50"/>
        <v>4117.4605850909165</v>
      </c>
      <c r="AA32" s="4">
        <f t="shared" si="50"/>
        <v>4158.6351909418254</v>
      </c>
      <c r="AB32" s="4">
        <f t="shared" si="50"/>
        <v>4200.2215428512436</v>
      </c>
      <c r="AC32" s="4">
        <f t="shared" si="50"/>
        <v>4242.2237582797561</v>
      </c>
      <c r="AD32" s="4">
        <f t="shared" si="50"/>
        <v>4284.6459958625537</v>
      </c>
      <c r="AE32" s="4">
        <f t="shared" si="50"/>
        <v>4327.4924558211796</v>
      </c>
      <c r="AF32" s="4">
        <f t="shared" si="50"/>
        <v>4370.7673803793914</v>
      </c>
      <c r="AG32" s="4">
        <f t="shared" si="50"/>
        <v>4414.4750541831845</v>
      </c>
      <c r="AH32" s="4">
        <f t="shared" si="50"/>
        <v>4458.6198047250173</v>
      </c>
      <c r="AI32" s="4">
        <f t="shared" si="50"/>
        <v>4503.2060027722673</v>
      </c>
      <c r="AJ32" s="4">
        <f t="shared" si="50"/>
        <v>4548.2380627999901</v>
      </c>
      <c r="AK32" s="4">
        <f t="shared" si="50"/>
        <v>4593.7204434279902</v>
      </c>
      <c r="AL32" s="4">
        <f t="shared" si="50"/>
        <v>4639.6576478622701</v>
      </c>
      <c r="AM32" s="4">
        <f t="shared" si="50"/>
        <v>4686.0542243408927</v>
      </c>
      <c r="AN32" s="4">
        <f t="shared" si="50"/>
        <v>4732.9147665843011</v>
      </c>
      <c r="AO32" s="4">
        <f t="shared" si="50"/>
        <v>4780.2439142501444</v>
      </c>
      <c r="AP32" s="4">
        <f t="shared" si="50"/>
        <v>4828.046353392645</v>
      </c>
      <c r="AQ32" s="4">
        <f t="shared" si="50"/>
        <v>4876.3268169265721</v>
      </c>
      <c r="AR32" s="4">
        <f t="shared" si="50"/>
        <v>4925.0900850958369</v>
      </c>
      <c r="AS32" s="4">
        <f t="shared" si="50"/>
        <v>4974.3409859467956</v>
      </c>
      <c r="AT32" s="4">
        <f t="shared" si="50"/>
        <v>5024.0843958062642</v>
      </c>
      <c r="AU32" s="4">
        <f t="shared" si="50"/>
        <v>5074.3252397643264</v>
      </c>
      <c r="AV32" s="4">
        <f t="shared" si="50"/>
        <v>5125.0684921619695</v>
      </c>
      <c r="AW32" s="4">
        <f t="shared" si="50"/>
        <v>5176.3191770835892</v>
      </c>
      <c r="AX32" s="4">
        <f t="shared" si="50"/>
        <v>5228.0823688544251</v>
      </c>
      <c r="AY32" s="4">
        <f t="shared" si="50"/>
        <v>5280.36319254297</v>
      </c>
      <c r="AZ32" s="4">
        <f t="shared" si="50"/>
        <v>5333.1668244683997</v>
      </c>
      <c r="BA32" s="4">
        <f t="shared" si="50"/>
        <v>5386.4984927130845</v>
      </c>
      <c r="BB32" s="4">
        <f t="shared" si="50"/>
        <v>5440.363477640215</v>
      </c>
      <c r="BC32" s="4">
        <f t="shared" si="50"/>
        <v>5494.7671124166172</v>
      </c>
      <c r="BD32" s="4">
        <f t="shared" si="50"/>
        <v>5549.7147835407841</v>
      </c>
      <c r="BE32" s="4">
        <f t="shared" si="50"/>
        <v>5605.2119313761914</v>
      </c>
      <c r="BF32" s="4">
        <f t="shared" si="50"/>
        <v>5661.2640506899543</v>
      </c>
      <c r="BG32" s="4">
        <f t="shared" si="50"/>
        <v>5717.8766911968532</v>
      </c>
      <c r="BH32" s="4">
        <f t="shared" si="50"/>
        <v>5775.0554581088227</v>
      </c>
      <c r="BI32" s="4">
        <f t="shared" si="50"/>
        <v>5832.8060126899109</v>
      </c>
      <c r="BJ32" s="4">
        <f t="shared" si="50"/>
        <v>5891.1340728168088</v>
      </c>
      <c r="BK32" s="4">
        <f t="shared" si="50"/>
        <v>5950.0454135449772</v>
      </c>
      <c r="BL32" s="4">
        <f t="shared" si="50"/>
        <v>6009.5458676804274</v>
      </c>
      <c r="BM32" s="4">
        <f t="shared" si="50"/>
        <v>6069.6413263572322</v>
      </c>
      <c r="BN32" s="4">
        <f t="shared" si="50"/>
        <v>6130.3377396208043</v>
      </c>
      <c r="BO32" s="4">
        <f t="shared" si="50"/>
        <v>6191.6411170170122</v>
      </c>
      <c r="BP32" s="4">
        <f t="shared" si="50"/>
        <v>6253.5575281871816</v>
      </c>
      <c r="BQ32" s="4">
        <f t="shared" si="50"/>
        <v>6316.0931034690539</v>
      </c>
      <c r="BR32" s="4">
        <f t="shared" si="50"/>
        <v>6379.2540345037442</v>
      </c>
      <c r="BS32" s="4">
        <f t="shared" si="50"/>
        <v>6443.0465748487823</v>
      </c>
      <c r="BT32" s="4">
        <f t="shared" si="50"/>
        <v>6507.4770405972695</v>
      </c>
      <c r="BU32" s="4">
        <f t="shared" si="50"/>
        <v>6572.5518110032426</v>
      </c>
      <c r="BV32" s="4">
        <f t="shared" si="50"/>
        <v>6638.2773291132753</v>
      </c>
      <c r="BW32" s="4">
        <f t="shared" si="50"/>
        <v>6704.6601024044085</v>
      </c>
      <c r="BX32" s="4">
        <f t="shared" si="50"/>
        <v>6771.7067034284528</v>
      </c>
      <c r="BY32" s="4">
        <f t="shared" si="50"/>
        <v>6839.4237704627376</v>
      </c>
      <c r="BZ32" s="4">
        <f t="shared" si="50"/>
        <v>6907.8180081673645</v>
      </c>
      <c r="CA32" s="4">
        <f t="shared" si="50"/>
        <v>6976.8961882490376</v>
      </c>
      <c r="CB32" s="4">
        <f t="shared" si="50"/>
        <v>7046.6651501315282</v>
      </c>
      <c r="CC32" s="4">
        <f t="shared" si="50"/>
        <v>7117.1318016328432</v>
      </c>
      <c r="CD32" s="4">
        <f t="shared" ref="CD32:DP32" si="51">CD18*1.1</f>
        <v>7188.303119649172</v>
      </c>
      <c r="CE32" s="4">
        <f t="shared" si="51"/>
        <v>7260.1861508456632</v>
      </c>
      <c r="CF32" s="4">
        <f t="shared" si="51"/>
        <v>7332.7880123541199</v>
      </c>
      <c r="CG32" s="4">
        <f t="shared" si="51"/>
        <v>7406.1158924776619</v>
      </c>
      <c r="CH32" s="4">
        <f t="shared" si="51"/>
        <v>7480.1770514024383</v>
      </c>
      <c r="CI32" s="4">
        <f t="shared" si="51"/>
        <v>7554.9788219164629</v>
      </c>
      <c r="CJ32" s="4">
        <f t="shared" si="51"/>
        <v>7630.5286101356278</v>
      </c>
      <c r="CK32" s="4">
        <f t="shared" si="51"/>
        <v>7706.8338962369835</v>
      </c>
      <c r="CL32" s="4">
        <f t="shared" si="51"/>
        <v>7783.9022351993535</v>
      </c>
      <c r="CM32" s="4">
        <f t="shared" si="51"/>
        <v>7861.7412575513463</v>
      </c>
      <c r="CN32" s="4">
        <f t="shared" si="51"/>
        <v>7940.3586701268605</v>
      </c>
      <c r="CO32" s="4">
        <f t="shared" si="51"/>
        <v>8019.7622568281286</v>
      </c>
      <c r="CP32" s="4">
        <f t="shared" si="51"/>
        <v>8099.9598793964105</v>
      </c>
      <c r="CQ32" s="4">
        <f t="shared" si="51"/>
        <v>8180.9594781903743</v>
      </c>
      <c r="CR32" s="4">
        <f t="shared" si="51"/>
        <v>8262.7690729722781</v>
      </c>
      <c r="CS32" s="4">
        <f t="shared" si="51"/>
        <v>8345.3967637019996</v>
      </c>
      <c r="CT32" s="4">
        <f t="shared" si="51"/>
        <v>8428.8507313390201</v>
      </c>
      <c r="CU32" s="4">
        <f t="shared" si="51"/>
        <v>8513.1392386524112</v>
      </c>
      <c r="CV32" s="4">
        <f t="shared" si="51"/>
        <v>8598.2706310389367</v>
      </c>
      <c r="CW32" s="4">
        <f t="shared" si="51"/>
        <v>8684.2533373493261</v>
      </c>
      <c r="CX32" s="4">
        <f t="shared" si="51"/>
        <v>8771.0958707228183</v>
      </c>
      <c r="CY32" s="4">
        <f t="shared" si="51"/>
        <v>8858.8068294300465</v>
      </c>
      <c r="CZ32" s="4">
        <f t="shared" si="51"/>
        <v>8947.3948977243472</v>
      </c>
      <c r="DA32" s="4">
        <f t="shared" si="51"/>
        <v>9036.8688467015909</v>
      </c>
      <c r="DB32" s="4">
        <f t="shared" si="51"/>
        <v>9127.237535168606</v>
      </c>
      <c r="DC32" s="4">
        <f t="shared" si="51"/>
        <v>9218.5099105202917</v>
      </c>
      <c r="DD32" s="4">
        <f t="shared" si="51"/>
        <v>9310.695009625495</v>
      </c>
      <c r="DE32" s="4">
        <f t="shared" si="51"/>
        <v>9403.8019597217517</v>
      </c>
      <c r="DF32" s="4">
        <f t="shared" si="51"/>
        <v>9497.8399793189692</v>
      </c>
      <c r="DG32" s="4">
        <f t="shared" si="51"/>
        <v>9592.8183791121573</v>
      </c>
      <c r="DH32" s="4">
        <f t="shared" si="51"/>
        <v>9688.7465629032795</v>
      </c>
      <c r="DI32" s="4">
        <f t="shared" si="51"/>
        <v>9785.6340285323113</v>
      </c>
      <c r="DJ32" s="4">
        <f t="shared" si="51"/>
        <v>9883.4903688176346</v>
      </c>
      <c r="DK32" s="4">
        <f t="shared" si="51"/>
        <v>9982.3252725058119</v>
      </c>
      <c r="DL32" s="4">
        <f t="shared" si="51"/>
        <v>10082.14852523087</v>
      </c>
      <c r="DM32" s="4">
        <f t="shared" si="51"/>
        <v>10182.970010483177</v>
      </c>
      <c r="DN32" s="4">
        <f t="shared" si="51"/>
        <v>10284.799710588009</v>
      </c>
      <c r="DO32" s="4">
        <f t="shared" si="51"/>
        <v>0</v>
      </c>
      <c r="DP32" s="4">
        <f t="shared" si="51"/>
        <v>0</v>
      </c>
    </row>
    <row r="34" spans="2:17" x14ac:dyDescent="0.2">
      <c r="B34" s="2" t="s">
        <v>32</v>
      </c>
      <c r="L34" s="2">
        <f>L35-L36</f>
        <v>-591.52000000000044</v>
      </c>
      <c r="M34" s="2">
        <f>L34+M18</f>
        <v>-1332.445216000001</v>
      </c>
      <c r="N34" s="2">
        <f t="shared" ref="N34:Q34" si="52">M34+N18</f>
        <v>-1615.1600375500016</v>
      </c>
      <c r="O34" s="2">
        <f t="shared" si="52"/>
        <v>-1145.2830792403458</v>
      </c>
      <c r="P34" s="2">
        <f t="shared" si="52"/>
        <v>500.11797510220754</v>
      </c>
      <c r="Q34" s="2">
        <f t="shared" si="52"/>
        <v>3922.6254184538411</v>
      </c>
    </row>
    <row r="35" spans="2:17" x14ac:dyDescent="0.2">
      <c r="B35" s="2" t="s">
        <v>4</v>
      </c>
      <c r="L35" s="2">
        <f>1158.68+1585.85</f>
        <v>2744.5299999999997</v>
      </c>
    </row>
    <row r="36" spans="2:17" x14ac:dyDescent="0.2">
      <c r="B36" s="2" t="s">
        <v>5</v>
      </c>
      <c r="L36" s="2">
        <f>1006.7+56.15+667+1606.2</f>
        <v>3336.05</v>
      </c>
    </row>
  </sheetData>
  <hyperlinks>
    <hyperlink ref="A1" location="main!A1" display="Main" xr:uid="{58F05B1B-B3B2-434D-80FF-A7F44006E65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2025-05-17T07:32:31Z</dcterms:created>
  <dcterms:modified xsi:type="dcterms:W3CDTF">2025-05-19T05:29:51Z</dcterms:modified>
</cp:coreProperties>
</file>