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D2399E6-A0D2-4DE9-9178-3EED6D1428CA}" xr6:coauthVersionLast="47" xr6:coauthVersionMax="47" xr10:uidLastSave="{00000000-0000-0000-0000-000000000000}"/>
  <bookViews>
    <workbookView xWindow="4635" yWindow="585" windowWidth="23670" windowHeight="14145" xr2:uid="{A3984266-D378-4982-874A-17DFE6E979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K4" i="2" s="1"/>
  <c r="L4" i="2" s="1"/>
  <c r="M4" i="2" s="1"/>
  <c r="N4" i="2" s="1"/>
  <c r="O4" i="2" s="1"/>
  <c r="P4" i="2" s="1"/>
  <c r="Q4" i="2" s="1"/>
  <c r="R4" i="2" s="1"/>
  <c r="I4" i="2"/>
  <c r="J21" i="2"/>
  <c r="K21" i="2"/>
  <c r="L21" i="2"/>
  <c r="M21" i="2" s="1"/>
  <c r="N21" i="2" s="1"/>
  <c r="O21" i="2" s="1"/>
  <c r="P21" i="2" s="1"/>
  <c r="Q21" i="2" s="1"/>
  <c r="R21" i="2" s="1"/>
  <c r="I21" i="2"/>
  <c r="F25" i="2"/>
  <c r="G25" i="2"/>
  <c r="H25" i="2"/>
  <c r="J20" i="2"/>
  <c r="K20" i="2"/>
  <c r="L20" i="2" s="1"/>
  <c r="M20" i="2" s="1"/>
  <c r="N20" i="2" s="1"/>
  <c r="O20" i="2" s="1"/>
  <c r="P20" i="2" s="1"/>
  <c r="Q20" i="2" s="1"/>
  <c r="R20" i="2" s="1"/>
  <c r="I20" i="2"/>
  <c r="F21" i="2"/>
  <c r="G21" i="2"/>
  <c r="H21" i="2"/>
  <c r="G24" i="2"/>
  <c r="H24" i="2"/>
  <c r="F24" i="2"/>
  <c r="H32" i="2"/>
  <c r="H26" i="2" s="1"/>
  <c r="I9" i="2" s="1"/>
  <c r="G4" i="2"/>
  <c r="H4" i="2"/>
  <c r="H6" i="2" s="1"/>
  <c r="F4" i="2"/>
  <c r="F6" i="2" s="1"/>
  <c r="F8" i="2" s="1"/>
  <c r="F10" i="2" s="1"/>
  <c r="F13" i="2" s="1"/>
  <c r="F15" i="2" s="1"/>
  <c r="F1" i="2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D6" i="1"/>
  <c r="D4" i="1"/>
  <c r="D7" i="1" s="1"/>
  <c r="E7" i="1" s="1"/>
  <c r="D8" i="1" s="1"/>
  <c r="I23" i="2" l="1"/>
  <c r="K23" i="2"/>
  <c r="J23" i="2"/>
  <c r="K22" i="2"/>
  <c r="J22" i="2"/>
  <c r="J24" i="2" s="1"/>
  <c r="L22" i="2"/>
  <c r="F18" i="2"/>
  <c r="H17" i="2"/>
  <c r="G17" i="2"/>
  <c r="H8" i="2"/>
  <c r="H20" i="2"/>
  <c r="I17" i="2"/>
  <c r="I7" i="2" s="1"/>
  <c r="F20" i="2"/>
  <c r="G6" i="2"/>
  <c r="K24" i="2" l="1"/>
  <c r="L23" i="2"/>
  <c r="L24" i="2" s="1"/>
  <c r="M22" i="2"/>
  <c r="M17" i="2"/>
  <c r="H10" i="2"/>
  <c r="H18" i="2" s="1"/>
  <c r="J17" i="2"/>
  <c r="J7" i="2" s="1"/>
  <c r="G8" i="2"/>
  <c r="G10" i="2" s="1"/>
  <c r="G20" i="2"/>
  <c r="M23" i="2" l="1"/>
  <c r="M24" i="2" s="1"/>
  <c r="N22" i="2"/>
  <c r="G13" i="2"/>
  <c r="G15" i="2" s="1"/>
  <c r="G18" i="2"/>
  <c r="H13" i="2"/>
  <c r="H15" i="2" s="1"/>
  <c r="K17" i="2"/>
  <c r="K7" i="2" s="1"/>
  <c r="N23" i="2" l="1"/>
  <c r="N24" i="2" s="1"/>
  <c r="N17" i="2"/>
  <c r="O22" i="2"/>
  <c r="L17" i="2"/>
  <c r="L7" i="2" s="1"/>
  <c r="M7" i="2" s="1"/>
  <c r="O23" i="2" l="1"/>
  <c r="O24" i="2" s="1"/>
  <c r="O17" i="2"/>
  <c r="P22" i="2"/>
  <c r="N7" i="2"/>
  <c r="P23" i="2" l="1"/>
  <c r="P24" i="2" s="1"/>
  <c r="P17" i="2"/>
  <c r="Q22" i="2"/>
  <c r="O7" i="2"/>
  <c r="Q23" i="2" l="1"/>
  <c r="Q24" i="2" s="1"/>
  <c r="Q17" i="2"/>
  <c r="P7" i="2"/>
  <c r="R23" i="2" l="1"/>
  <c r="R22" i="2"/>
  <c r="R24" i="2" s="1"/>
  <c r="R17" i="2"/>
  <c r="Q7" i="2"/>
  <c r="S24" i="2" l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R7" i="2"/>
  <c r="I22" i="2" l="1"/>
  <c r="I24" i="2" s="1"/>
  <c r="R5" i="2"/>
  <c r="R6" i="2"/>
  <c r="R8" i="2" s="1"/>
  <c r="Q5" i="2"/>
  <c r="Q6" i="2" s="1"/>
  <c r="Q8" i="2" s="1"/>
  <c r="P5" i="2"/>
  <c r="P6" i="2" s="1"/>
  <c r="P8" i="2" s="1"/>
  <c r="O5" i="2"/>
  <c r="O6" i="2" s="1"/>
  <c r="O8" i="2" s="1"/>
  <c r="N5" i="2"/>
  <c r="N6" i="2" s="1"/>
  <c r="N8" i="2" s="1"/>
  <c r="M5" i="2"/>
  <c r="M6" i="2" s="1"/>
  <c r="M8" i="2" s="1"/>
  <c r="L5" i="2"/>
  <c r="L6" i="2" s="1"/>
  <c r="L8" i="2" s="1"/>
  <c r="K5" i="2"/>
  <c r="K6" i="2" s="1"/>
  <c r="K8" i="2" s="1"/>
  <c r="J5" i="2"/>
  <c r="J6" i="2" s="1"/>
  <c r="J8" i="2" s="1"/>
  <c r="I5" i="2"/>
  <c r="I6" i="2" s="1"/>
  <c r="I8" i="2" s="1"/>
  <c r="I10" i="2" s="1"/>
  <c r="U19" i="2" l="1"/>
  <c r="U20" i="2" s="1"/>
  <c r="U21" i="2" s="1"/>
  <c r="I11" i="2"/>
  <c r="I13" i="2" s="1"/>
  <c r="I25" i="2" s="1"/>
  <c r="I15" i="2" l="1"/>
  <c r="I26" i="2"/>
  <c r="J9" i="2"/>
  <c r="J10" i="2" s="1"/>
  <c r="J11" i="2" l="1"/>
  <c r="J13" i="2" s="1"/>
  <c r="J25" i="2" s="1"/>
  <c r="J15" i="2" l="1"/>
  <c r="J26" i="2"/>
  <c r="K9" i="2" l="1"/>
  <c r="K10" i="2" s="1"/>
  <c r="K11" i="2" l="1"/>
  <c r="K13" i="2"/>
  <c r="K25" i="2" s="1"/>
  <c r="K15" i="2" l="1"/>
  <c r="K26" i="2"/>
  <c r="L9" i="2" l="1"/>
  <c r="L10" i="2" s="1"/>
  <c r="L11" i="2" l="1"/>
  <c r="L13" i="2" s="1"/>
  <c r="L25" i="2" s="1"/>
  <c r="L15" i="2" l="1"/>
  <c r="L26" i="2"/>
  <c r="M9" i="2" l="1"/>
  <c r="M10" i="2" s="1"/>
  <c r="M11" i="2" l="1"/>
  <c r="M13" i="2" s="1"/>
  <c r="M25" i="2" s="1"/>
  <c r="M15" i="2" l="1"/>
  <c r="M26" i="2"/>
  <c r="N9" i="2" l="1"/>
  <c r="N10" i="2" s="1"/>
  <c r="N11" i="2" l="1"/>
  <c r="N13" i="2"/>
  <c r="N25" i="2" s="1"/>
  <c r="N15" i="2" l="1"/>
  <c r="N26" i="2"/>
  <c r="O9" i="2" l="1"/>
  <c r="O10" i="2" s="1"/>
  <c r="O11" i="2" l="1"/>
  <c r="O13" i="2" s="1"/>
  <c r="O25" i="2" s="1"/>
  <c r="O15" i="2" l="1"/>
  <c r="O26" i="2"/>
  <c r="P9" i="2" l="1"/>
  <c r="P10" i="2" s="1"/>
  <c r="P11" i="2" l="1"/>
  <c r="P13" i="2"/>
  <c r="P25" i="2" s="1"/>
  <c r="P15" i="2" l="1"/>
  <c r="P26" i="2"/>
  <c r="Q9" i="2" l="1"/>
  <c r="Q10" i="2" s="1"/>
  <c r="Q11" i="2" l="1"/>
  <c r="Q13" i="2" s="1"/>
  <c r="Q25" i="2" s="1"/>
  <c r="Q15" i="2" l="1"/>
  <c r="Q26" i="2"/>
  <c r="R9" i="2" l="1"/>
  <c r="R10" i="2" s="1"/>
  <c r="R11" i="2" l="1"/>
  <c r="R13" i="2" s="1"/>
  <c r="R25" i="2" s="1"/>
  <c r="S13" i="2" l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R15" i="2"/>
  <c r="R26" i="2"/>
</calcChain>
</file>

<file path=xl/sharedStrings.xml><?xml version="1.0" encoding="utf-8"?>
<sst xmlns="http://schemas.openxmlformats.org/spreadsheetml/2006/main" count="43" uniqueCount="37">
  <si>
    <t>WMT</t>
  </si>
  <si>
    <t>Price</t>
  </si>
  <si>
    <t>Shares</t>
  </si>
  <si>
    <t>MC</t>
  </si>
  <si>
    <t>Cash</t>
  </si>
  <si>
    <t>Debt</t>
  </si>
  <si>
    <t>EV</t>
  </si>
  <si>
    <t>Sales</t>
  </si>
  <si>
    <t>Membership</t>
  </si>
  <si>
    <t>Revenue</t>
  </si>
  <si>
    <t>COGS</t>
  </si>
  <si>
    <t>OPEX</t>
  </si>
  <si>
    <t>Operating Income</t>
  </si>
  <si>
    <t>Finance Lease</t>
  </si>
  <si>
    <t>Interest Net</t>
  </si>
  <si>
    <t>Q425</t>
  </si>
  <si>
    <t>Pretax Income</t>
  </si>
  <si>
    <t>Tax</t>
  </si>
  <si>
    <t>Net Income</t>
  </si>
  <si>
    <t>EPS</t>
  </si>
  <si>
    <t>Revenue Growth</t>
  </si>
  <si>
    <t>Gross Margin</t>
  </si>
  <si>
    <t>Tax Rate</t>
  </si>
  <si>
    <t>CFFO</t>
  </si>
  <si>
    <t>CX</t>
  </si>
  <si>
    <t>FCF</t>
  </si>
  <si>
    <t>Net Cash</t>
  </si>
  <si>
    <t>AP</t>
  </si>
  <si>
    <t>AR</t>
  </si>
  <si>
    <t>Gross Profit</t>
  </si>
  <si>
    <t>Noncontrolling Interest</t>
  </si>
  <si>
    <t>ROIC</t>
  </si>
  <si>
    <t>Maturity</t>
  </si>
  <si>
    <t>Discount</t>
  </si>
  <si>
    <t>NPV</t>
  </si>
  <si>
    <t>Diff</t>
  </si>
  <si>
    <t>Cost of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</si>
</sst>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19050</xdr:rowOff>
    </xdr:from>
    <xdr:to>
      <xdr:col>8</xdr:col>
      <xdr:colOff>0</xdr:colOff>
      <xdr:row>39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323133-E4CD-E52B-7C51-3F313CB0EC0D}"/>
            </a:ext>
          </a:extLst>
        </xdr:cNvPr>
        <xdr:cNvCxnSpPr/>
      </xdr:nvCxnSpPr>
      <xdr:spPr>
        <a:xfrm>
          <a:off x="5657850" y="19050"/>
          <a:ext cx="19050" cy="74580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27BA-5CFA-4D26-9D38-0BB90399B56B}">
  <dimension ref="A1:E8"/>
  <sheetViews>
    <sheetView tabSelected="1" zoomScale="265" zoomScaleNormal="265" workbookViewId="0">
      <selection activeCell="D3" sqref="D3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1">
        <v>98</v>
      </c>
    </row>
    <row r="3" spans="1:5" x14ac:dyDescent="0.2">
      <c r="C3" s="9" t="s">
        <v>2</v>
      </c>
      <c r="D3" s="1">
        <v>8016</v>
      </c>
      <c r="E3" s="9" t="s">
        <v>15</v>
      </c>
    </row>
    <row r="4" spans="1:5" x14ac:dyDescent="0.2">
      <c r="C4" s="9" t="s">
        <v>3</v>
      </c>
      <c r="D4" s="1">
        <f>D3*D2</f>
        <v>785568</v>
      </c>
    </row>
    <row r="5" spans="1:5" x14ac:dyDescent="0.2">
      <c r="C5" s="9" t="s">
        <v>4</v>
      </c>
      <c r="D5" s="1">
        <v>9037</v>
      </c>
      <c r="E5" s="9" t="s">
        <v>15</v>
      </c>
    </row>
    <row r="6" spans="1:5" x14ac:dyDescent="0.2">
      <c r="C6" s="9" t="s">
        <v>5</v>
      </c>
      <c r="D6" s="1">
        <f>33401+14398+12825+5923</f>
        <v>66547</v>
      </c>
      <c r="E6" s="9" t="s">
        <v>15</v>
      </c>
    </row>
    <row r="7" spans="1:5" x14ac:dyDescent="0.2">
      <c r="C7" s="9" t="s">
        <v>6</v>
      </c>
      <c r="D7" s="1">
        <f>D4+D6-D5</f>
        <v>843078</v>
      </c>
      <c r="E7" s="9">
        <f>D7/D3</f>
        <v>105.17440119760479</v>
      </c>
    </row>
    <row r="8" spans="1:5" x14ac:dyDescent="0.2">
      <c r="D8" s="9">
        <f>E7/Sheet2!H15</f>
        <v>39.217162056009798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3657D-02CA-4188-B30D-30458BF1F0E1}">
  <dimension ref="A1:DG33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defaultRowHeight="14.25" x14ac:dyDescent="0.2"/>
  <cols>
    <col min="1" max="1" width="21.140625" style="1" customWidth="1"/>
    <col min="2" max="4" width="9.140625" style="1"/>
    <col min="5" max="17" width="9.28515625" style="1" bestFit="1" customWidth="1"/>
    <col min="18" max="18" width="10.140625" style="1" bestFit="1" customWidth="1"/>
    <col min="19" max="111" width="9.28515625" style="1" bestFit="1" customWidth="1"/>
    <col min="112" max="16384" width="9.140625" style="1"/>
  </cols>
  <sheetData>
    <row r="1" spans="1:103" x14ac:dyDescent="0.2">
      <c r="E1" s="2">
        <v>2022</v>
      </c>
      <c r="F1" s="2">
        <f>E1+1</f>
        <v>2023</v>
      </c>
      <c r="G1" s="2">
        <f t="shared" ref="G1:L1" si="0">F1+1</f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  <c r="K1" s="2">
        <f t="shared" si="0"/>
        <v>2028</v>
      </c>
      <c r="L1" s="2">
        <f t="shared" si="0"/>
        <v>2029</v>
      </c>
      <c r="M1" s="2">
        <f>L1+1</f>
        <v>2030</v>
      </c>
      <c r="N1" s="2">
        <f t="shared" ref="N1:R1" si="1">M1+1</f>
        <v>2031</v>
      </c>
      <c r="O1" s="2">
        <f t="shared" si="1"/>
        <v>2032</v>
      </c>
      <c r="P1" s="2">
        <f t="shared" si="1"/>
        <v>2033</v>
      </c>
      <c r="Q1" s="2">
        <f t="shared" si="1"/>
        <v>2034</v>
      </c>
      <c r="R1" s="2">
        <f t="shared" si="1"/>
        <v>2035</v>
      </c>
    </row>
    <row r="2" spans="1:103" x14ac:dyDescent="0.2">
      <c r="A2" s="1" t="s">
        <v>7</v>
      </c>
      <c r="F2" s="1">
        <v>605881</v>
      </c>
      <c r="G2" s="1">
        <v>642637</v>
      </c>
      <c r="H2" s="1">
        <v>674538</v>
      </c>
    </row>
    <row r="3" spans="1:103" x14ac:dyDescent="0.2">
      <c r="A3" s="1" t="s">
        <v>8</v>
      </c>
      <c r="F3" s="1">
        <v>5408</v>
      </c>
      <c r="G3" s="1">
        <v>5488</v>
      </c>
      <c r="H3" s="1">
        <v>6447</v>
      </c>
    </row>
    <row r="4" spans="1:103" s="3" customFormat="1" ht="15" x14ac:dyDescent="0.25">
      <c r="A4" s="3" t="s">
        <v>9</v>
      </c>
      <c r="F4" s="3">
        <f>SUM(F2:F3)</f>
        <v>611289</v>
      </c>
      <c r="G4" s="3">
        <f t="shared" ref="G4:H4" si="2">SUM(G2:G3)</f>
        <v>648125</v>
      </c>
      <c r="H4" s="3">
        <f t="shared" si="2"/>
        <v>680985</v>
      </c>
      <c r="I4" s="3">
        <f>H4*1.04</f>
        <v>708224.4</v>
      </c>
      <c r="J4" s="3">
        <f t="shared" ref="J4:R4" si="3">I4*1.04</f>
        <v>736553.37600000005</v>
      </c>
      <c r="K4" s="3">
        <f t="shared" si="3"/>
        <v>766015.51104000013</v>
      </c>
      <c r="L4" s="3">
        <f t="shared" si="3"/>
        <v>796656.13148160011</v>
      </c>
      <c r="M4" s="3">
        <f t="shared" si="3"/>
        <v>828522.37674086413</v>
      </c>
      <c r="N4" s="3">
        <f t="shared" si="3"/>
        <v>861663.27181049867</v>
      </c>
      <c r="O4" s="3">
        <f t="shared" si="3"/>
        <v>896129.80268291861</v>
      </c>
      <c r="P4" s="3">
        <f t="shared" si="3"/>
        <v>931974.99479023542</v>
      </c>
      <c r="Q4" s="3">
        <f t="shared" si="3"/>
        <v>969253.99458184489</v>
      </c>
      <c r="R4" s="3">
        <f t="shared" si="3"/>
        <v>1008024.1543651187</v>
      </c>
    </row>
    <row r="5" spans="1:103" x14ac:dyDescent="0.2">
      <c r="A5" s="1" t="s">
        <v>10</v>
      </c>
      <c r="F5" s="1">
        <v>463721</v>
      </c>
      <c r="G5" s="1">
        <v>490142</v>
      </c>
      <c r="H5" s="1">
        <v>511753</v>
      </c>
      <c r="I5" s="1">
        <f>I4*(1-I20)</f>
        <v>530463.10719999997</v>
      </c>
      <c r="J5" s="1">
        <f>J4*(1-J20)</f>
        <v>549832.91404288006</v>
      </c>
      <c r="K5" s="1">
        <f>K4*(1-K20)</f>
        <v>569884.33780024131</v>
      </c>
      <c r="L5" s="1">
        <f>L4*(1-L20)</f>
        <v>590639.94711055735</v>
      </c>
      <c r="M5" s="1">
        <f t="shared" ref="M5:R5" si="4">M4*(1-M20)</f>
        <v>612122.9766775209</v>
      </c>
      <c r="N5" s="1">
        <f t="shared" si="4"/>
        <v>634357.3419839628</v>
      </c>
      <c r="O5" s="1">
        <f t="shared" si="4"/>
        <v>657367.65399312542</v>
      </c>
      <c r="P5" s="1">
        <f t="shared" si="4"/>
        <v>681179.2338064767</v>
      </c>
      <c r="Q5" s="1">
        <f t="shared" si="4"/>
        <v>705818.12724450463</v>
      </c>
      <c r="R5" s="1">
        <f t="shared" si="4"/>
        <v>731311.11931397649</v>
      </c>
    </row>
    <row r="6" spans="1:103" x14ac:dyDescent="0.2">
      <c r="A6" s="1" t="s">
        <v>29</v>
      </c>
      <c r="F6" s="1">
        <f>F4-F5</f>
        <v>147568</v>
      </c>
      <c r="G6" s="1">
        <f t="shared" ref="G6:L6" si="5">G4-G5</f>
        <v>157983</v>
      </c>
      <c r="H6" s="1">
        <f t="shared" si="5"/>
        <v>169232</v>
      </c>
      <c r="I6" s="1">
        <f t="shared" si="5"/>
        <v>177761.29280000005</v>
      </c>
      <c r="J6" s="1">
        <f t="shared" si="5"/>
        <v>186720.46195711999</v>
      </c>
      <c r="K6" s="1">
        <f t="shared" si="5"/>
        <v>196131.17323975882</v>
      </c>
      <c r="L6" s="1">
        <f t="shared" si="5"/>
        <v>206016.18437104276</v>
      </c>
      <c r="M6" s="1">
        <f t="shared" ref="M6" si="6">M4-M5</f>
        <v>216399.40006334323</v>
      </c>
      <c r="N6" s="1">
        <f t="shared" ref="N6" si="7">N4-N5</f>
        <v>227305.92982653587</v>
      </c>
      <c r="O6" s="1">
        <f t="shared" ref="O6" si="8">O4-O5</f>
        <v>238762.14868979319</v>
      </c>
      <c r="P6" s="1">
        <f t="shared" ref="P6" si="9">P4-P5</f>
        <v>250795.76098375872</v>
      </c>
      <c r="Q6" s="1">
        <f t="shared" ref="Q6" si="10">Q4-Q5</f>
        <v>263435.86733734026</v>
      </c>
      <c r="R6" s="1">
        <f t="shared" ref="R6" si="11">R4-R5</f>
        <v>276713.03505114221</v>
      </c>
    </row>
    <row r="7" spans="1:103" x14ac:dyDescent="0.2">
      <c r="A7" s="1" t="s">
        <v>11</v>
      </c>
      <c r="F7" s="1">
        <v>127140</v>
      </c>
      <c r="G7" s="1">
        <v>130971</v>
      </c>
      <c r="H7" s="1">
        <v>139884</v>
      </c>
      <c r="I7" s="1">
        <f>H7*(1+I17)</f>
        <v>145479.36000000002</v>
      </c>
      <c r="J7" s="1">
        <f>I7*(1+J17)</f>
        <v>151298.53440000003</v>
      </c>
      <c r="K7" s="1">
        <f>J7*(1+K17)</f>
        <v>157350.47577600004</v>
      </c>
      <c r="L7" s="1">
        <f>K7*(1+L17)</f>
        <v>163644.49480704006</v>
      </c>
      <c r="M7" s="1">
        <f t="shared" ref="M7:R7" si="12">L7*(1+M17)</f>
        <v>170190.27459932165</v>
      </c>
      <c r="N7" s="1">
        <f t="shared" si="12"/>
        <v>176997.88558329453</v>
      </c>
      <c r="O7" s="1">
        <f t="shared" si="12"/>
        <v>184077.80100662631</v>
      </c>
      <c r="P7" s="1">
        <f t="shared" si="12"/>
        <v>191440.91304689136</v>
      </c>
      <c r="Q7" s="1">
        <f t="shared" si="12"/>
        <v>199098.54956876702</v>
      </c>
      <c r="R7" s="1">
        <f t="shared" si="12"/>
        <v>207062.49155151771</v>
      </c>
    </row>
    <row r="8" spans="1:103" x14ac:dyDescent="0.2">
      <c r="A8" s="1" t="s">
        <v>12</v>
      </c>
      <c r="F8" s="1">
        <f>F6-F7</f>
        <v>20428</v>
      </c>
      <c r="G8" s="1">
        <f t="shared" ref="G8:L8" si="13">G6-G7</f>
        <v>27012</v>
      </c>
      <c r="H8" s="1">
        <f t="shared" si="13"/>
        <v>29348</v>
      </c>
      <c r="I8" s="1">
        <f t="shared" si="13"/>
        <v>32281.932800000039</v>
      </c>
      <c r="J8" s="1">
        <f t="shared" si="13"/>
        <v>35421.927557119954</v>
      </c>
      <c r="K8" s="1">
        <f t="shared" si="13"/>
        <v>38780.697463758785</v>
      </c>
      <c r="L8" s="1">
        <f t="shared" si="13"/>
        <v>42371.689564002707</v>
      </c>
      <c r="M8" s="1">
        <f t="shared" ref="M8" si="14">M6-M7</f>
        <v>46209.125464021577</v>
      </c>
      <c r="N8" s="1">
        <f t="shared" ref="N8" si="15">N6-N7</f>
        <v>50308.04424324134</v>
      </c>
      <c r="O8" s="1">
        <f t="shared" ref="O8" si="16">O6-O7</f>
        <v>54684.347683166881</v>
      </c>
      <c r="P8" s="1">
        <f t="shared" ref="P8" si="17">P6-P7</f>
        <v>59354.847936867358</v>
      </c>
      <c r="Q8" s="1">
        <f t="shared" ref="Q8" si="18">Q6-Q7</f>
        <v>64337.317768573237</v>
      </c>
      <c r="R8" s="1">
        <f t="shared" ref="R8" si="19">R6-R7</f>
        <v>69650.543499624502</v>
      </c>
    </row>
    <row r="9" spans="1:103" x14ac:dyDescent="0.2">
      <c r="A9" s="1" t="s">
        <v>14</v>
      </c>
      <c r="F9" s="1">
        <v>-1874</v>
      </c>
      <c r="G9" s="1">
        <v>-2137</v>
      </c>
      <c r="H9" s="1">
        <v>-2245</v>
      </c>
      <c r="I9" s="1">
        <f>H26*$U$15</f>
        <v>-2357.9100000000003</v>
      </c>
      <c r="J9" s="1">
        <f>I26*$U$15</f>
        <v>-1395.9164495519988</v>
      </c>
      <c r="K9" s="1">
        <f>J26*$U$15</f>
        <v>-335.66594344018148</v>
      </c>
      <c r="L9" s="1">
        <f t="shared" ref="L9:R9" si="20">K26*$U$16</f>
        <v>1261.8749835116287</v>
      </c>
      <c r="M9" s="1">
        <f t="shared" si="20"/>
        <v>3251.5655268782821</v>
      </c>
      <c r="N9" s="1">
        <f t="shared" si="20"/>
        <v>5506.9730360633166</v>
      </c>
      <c r="O9" s="1">
        <f t="shared" si="20"/>
        <v>8052.1378239996075</v>
      </c>
      <c r="P9" s="1">
        <f t="shared" si="20"/>
        <v>10912.9215631264</v>
      </c>
      <c r="Q9" s="1">
        <f t="shared" si="20"/>
        <v>14117.131852326114</v>
      </c>
      <c r="R9" s="1">
        <f t="shared" si="20"/>
        <v>17694.654755039126</v>
      </c>
    </row>
    <row r="10" spans="1:103" x14ac:dyDescent="0.2">
      <c r="A10" s="1" t="s">
        <v>16</v>
      </c>
      <c r="F10" s="1">
        <f>F8+F9</f>
        <v>18554</v>
      </c>
      <c r="G10" s="1">
        <f>G8+G9</f>
        <v>24875</v>
      </c>
      <c r="H10" s="1">
        <f>H8+H9</f>
        <v>27103</v>
      </c>
      <c r="I10" s="1">
        <f t="shared" ref="I10:L10" si="21">I8+I9</f>
        <v>29924.022800000039</v>
      </c>
      <c r="J10" s="1">
        <f t="shared" si="21"/>
        <v>34026.011107567952</v>
      </c>
      <c r="K10" s="1">
        <f t="shared" si="21"/>
        <v>38445.031520318604</v>
      </c>
      <c r="L10" s="1">
        <f t="shared" si="21"/>
        <v>43633.564547514339</v>
      </c>
      <c r="M10" s="1">
        <f t="shared" ref="M10" si="22">M8+M9</f>
        <v>49460.690990899857</v>
      </c>
      <c r="N10" s="1">
        <f t="shared" ref="N10" si="23">N8+N9</f>
        <v>55815.017279304659</v>
      </c>
      <c r="O10" s="1">
        <f t="shared" ref="O10" si="24">O8+O9</f>
        <v>62736.485507166486</v>
      </c>
      <c r="P10" s="1">
        <f t="shared" ref="P10" si="25">P8+P9</f>
        <v>70267.769499993752</v>
      </c>
      <c r="Q10" s="1">
        <f t="shared" ref="Q10" si="26">Q8+Q9</f>
        <v>78454.449620899351</v>
      </c>
      <c r="R10" s="1">
        <f t="shared" ref="R10" si="27">R8+R9</f>
        <v>87345.198254663628</v>
      </c>
    </row>
    <row r="11" spans="1:103" x14ac:dyDescent="0.2">
      <c r="A11" s="1" t="s">
        <v>17</v>
      </c>
      <c r="F11" s="1">
        <v>5724</v>
      </c>
      <c r="G11" s="1">
        <v>5578</v>
      </c>
      <c r="H11" s="1">
        <v>6152</v>
      </c>
      <c r="I11" s="1">
        <f>I10*I18</f>
        <v>7181.7654720000091</v>
      </c>
      <c r="J11" s="1">
        <f>J10*J18</f>
        <v>8166.2426658163085</v>
      </c>
      <c r="K11" s="1">
        <f>K10*K18</f>
        <v>9226.8075648764643</v>
      </c>
      <c r="L11" s="1">
        <f>L10*L18</f>
        <v>10472.055491403442</v>
      </c>
      <c r="M11" s="1">
        <f t="shared" ref="M11:R11" si="28">M10*M18</f>
        <v>11870.565837815966</v>
      </c>
      <c r="N11" s="1">
        <f t="shared" si="28"/>
        <v>13395.604147033118</v>
      </c>
      <c r="O11" s="1">
        <f t="shared" si="28"/>
        <v>15056.756521719955</v>
      </c>
      <c r="P11" s="1">
        <f t="shared" si="28"/>
        <v>16864.264679998501</v>
      </c>
      <c r="Q11" s="1">
        <f t="shared" si="28"/>
        <v>18829.067909015845</v>
      </c>
      <c r="R11" s="1">
        <f t="shared" si="28"/>
        <v>20962.847581119269</v>
      </c>
    </row>
    <row r="12" spans="1:103" x14ac:dyDescent="0.2">
      <c r="A12" s="1" t="s">
        <v>30</v>
      </c>
      <c r="F12" s="1">
        <v>388</v>
      </c>
      <c r="G12" s="1">
        <v>-759</v>
      </c>
      <c r="H12" s="1">
        <v>-721</v>
      </c>
      <c r="I12" s="1">
        <v>-721</v>
      </c>
    </row>
    <row r="13" spans="1:103" s="3" customFormat="1" ht="15" x14ac:dyDescent="0.25">
      <c r="A13" s="3" t="s">
        <v>18</v>
      </c>
      <c r="F13" s="3">
        <f t="shared" ref="F13:L13" si="29">F10-F11-F12</f>
        <v>12442</v>
      </c>
      <c r="G13" s="3">
        <f t="shared" si="29"/>
        <v>20056</v>
      </c>
      <c r="H13" s="3">
        <f t="shared" si="29"/>
        <v>21672</v>
      </c>
      <c r="I13" s="3">
        <f t="shared" si="29"/>
        <v>23463.257328000029</v>
      </c>
      <c r="J13" s="3">
        <f t="shared" si="29"/>
        <v>25859.768441751643</v>
      </c>
      <c r="K13" s="3">
        <f t="shared" si="29"/>
        <v>29218.223955442139</v>
      </c>
      <c r="L13" s="3">
        <f t="shared" si="29"/>
        <v>33161.509056110895</v>
      </c>
      <c r="M13" s="3">
        <f t="shared" ref="M13:R13" si="30">M10-M11-M12</f>
        <v>37590.125153083893</v>
      </c>
      <c r="N13" s="3">
        <f t="shared" si="30"/>
        <v>42419.41313227154</v>
      </c>
      <c r="O13" s="3">
        <f t="shared" si="30"/>
        <v>47679.728985446534</v>
      </c>
      <c r="P13" s="3">
        <f t="shared" si="30"/>
        <v>53403.504819995251</v>
      </c>
      <c r="Q13" s="3">
        <f t="shared" si="30"/>
        <v>59625.381711883507</v>
      </c>
      <c r="R13" s="3">
        <f t="shared" si="30"/>
        <v>66382.350673544366</v>
      </c>
      <c r="S13" s="3">
        <f t="shared" ref="S13:AX13" si="31">R13*(1+$U$17)</f>
        <v>67046.174180279806</v>
      </c>
      <c r="T13" s="3">
        <f t="shared" si="31"/>
        <v>67716.635922082598</v>
      </c>
      <c r="U13" s="3">
        <f t="shared" si="31"/>
        <v>68393.802281303419</v>
      </c>
      <c r="V13" s="3">
        <f t="shared" si="31"/>
        <v>69077.740304116451</v>
      </c>
      <c r="W13" s="3">
        <f t="shared" si="31"/>
        <v>69768.517707157618</v>
      </c>
      <c r="X13" s="3">
        <f t="shared" si="31"/>
        <v>70466.202884229191</v>
      </c>
      <c r="Y13" s="3">
        <f t="shared" si="31"/>
        <v>71170.864913071477</v>
      </c>
      <c r="Z13" s="3">
        <f t="shared" si="31"/>
        <v>71882.573562202189</v>
      </c>
      <c r="AA13" s="3">
        <f t="shared" si="31"/>
        <v>72601.399297824217</v>
      </c>
      <c r="AB13" s="3">
        <f t="shared" si="31"/>
        <v>73327.413290802462</v>
      </c>
      <c r="AC13" s="3">
        <f t="shared" si="31"/>
        <v>74060.687423710493</v>
      </c>
      <c r="AD13" s="3">
        <f t="shared" si="31"/>
        <v>74801.294297947592</v>
      </c>
      <c r="AE13" s="3">
        <f t="shared" si="31"/>
        <v>75549.307240927068</v>
      </c>
      <c r="AF13" s="3">
        <f t="shared" si="31"/>
        <v>76304.800313336338</v>
      </c>
      <c r="AG13" s="3">
        <f t="shared" si="31"/>
        <v>77067.848316469695</v>
      </c>
      <c r="AH13" s="3">
        <f t="shared" si="31"/>
        <v>77838.52679963439</v>
      </c>
      <c r="AI13" s="3">
        <f t="shared" si="31"/>
        <v>78616.912067630736</v>
      </c>
      <c r="AJ13" s="3">
        <f t="shared" si="31"/>
        <v>79403.081188307042</v>
      </c>
      <c r="AK13" s="3">
        <f t="shared" si="31"/>
        <v>80197.112000190114</v>
      </c>
      <c r="AL13" s="3">
        <f t="shared" si="31"/>
        <v>80999.083120192023</v>
      </c>
      <c r="AM13" s="3">
        <f t="shared" si="31"/>
        <v>81809.073951393948</v>
      </c>
      <c r="AN13" s="3">
        <f t="shared" si="31"/>
        <v>82627.164690907885</v>
      </c>
      <c r="AO13" s="3">
        <f t="shared" si="31"/>
        <v>83453.436337816966</v>
      </c>
      <c r="AP13" s="3">
        <f t="shared" si="31"/>
        <v>84287.97070119514</v>
      </c>
      <c r="AQ13" s="3">
        <f t="shared" si="31"/>
        <v>85130.850408207087</v>
      </c>
      <c r="AR13" s="3">
        <f t="shared" si="31"/>
        <v>85982.15891228916</v>
      </c>
      <c r="AS13" s="3">
        <f t="shared" si="31"/>
        <v>86841.98050141205</v>
      </c>
      <c r="AT13" s="3">
        <f t="shared" si="31"/>
        <v>87710.400306426178</v>
      </c>
      <c r="AU13" s="3">
        <f t="shared" si="31"/>
        <v>88587.504309490439</v>
      </c>
      <c r="AV13" s="3">
        <f t="shared" si="31"/>
        <v>89473.37935258534</v>
      </c>
      <c r="AW13" s="3">
        <f t="shared" si="31"/>
        <v>90368.113146111195</v>
      </c>
      <c r="AX13" s="3">
        <f t="shared" si="31"/>
        <v>91271.794277572306</v>
      </c>
      <c r="AY13" s="3">
        <f t="shared" ref="AY13:CD13" si="32">AX13*(1+$U$17)</f>
        <v>92184.512220348028</v>
      </c>
      <c r="AZ13" s="3">
        <f t="shared" si="32"/>
        <v>93106.357342551506</v>
      </c>
      <c r="BA13" s="3">
        <f t="shared" si="32"/>
        <v>94037.420915977025</v>
      </c>
      <c r="BB13" s="3">
        <f t="shared" si="32"/>
        <v>94977.795125136792</v>
      </c>
      <c r="BC13" s="3">
        <f t="shared" si="32"/>
        <v>95927.573076388158</v>
      </c>
      <c r="BD13" s="3">
        <f t="shared" si="32"/>
        <v>96886.848807152041</v>
      </c>
      <c r="BE13" s="3">
        <f t="shared" si="32"/>
        <v>97855.717295223556</v>
      </c>
      <c r="BF13" s="3">
        <f t="shared" si="32"/>
        <v>98834.27446817579</v>
      </c>
      <c r="BG13" s="3">
        <f t="shared" si="32"/>
        <v>99822.617212857556</v>
      </c>
      <c r="BH13" s="3">
        <f t="shared" si="32"/>
        <v>100820.84338498613</v>
      </c>
      <c r="BI13" s="3">
        <f t="shared" si="32"/>
        <v>101829.051818836</v>
      </c>
      <c r="BJ13" s="3">
        <f t="shared" si="32"/>
        <v>102847.34233702435</v>
      </c>
      <c r="BK13" s="3">
        <f t="shared" si="32"/>
        <v>103875.8157603946</v>
      </c>
      <c r="BL13" s="3">
        <f t="shared" si="32"/>
        <v>104914.57391799855</v>
      </c>
      <c r="BM13" s="3">
        <f t="shared" si="32"/>
        <v>105963.71965717855</v>
      </c>
      <c r="BN13" s="3">
        <f t="shared" si="32"/>
        <v>107023.35685375033</v>
      </c>
      <c r="BO13" s="3">
        <f t="shared" si="32"/>
        <v>108093.59042228783</v>
      </c>
      <c r="BP13" s="3">
        <f t="shared" si="32"/>
        <v>109174.52632651071</v>
      </c>
      <c r="BQ13" s="3">
        <f t="shared" si="32"/>
        <v>110266.27158977582</v>
      </c>
      <c r="BR13" s="3">
        <f t="shared" si="32"/>
        <v>111368.93430567358</v>
      </c>
      <c r="BS13" s="3">
        <f t="shared" si="32"/>
        <v>112482.62364873032</v>
      </c>
      <c r="BT13" s="3">
        <f t="shared" si="32"/>
        <v>113607.44988521763</v>
      </c>
      <c r="BU13" s="3">
        <f t="shared" si="32"/>
        <v>114743.52438406981</v>
      </c>
      <c r="BV13" s="3">
        <f t="shared" si="32"/>
        <v>115890.9596279105</v>
      </c>
      <c r="BW13" s="3">
        <f t="shared" si="32"/>
        <v>117049.86922418961</v>
      </c>
      <c r="BX13" s="3">
        <f t="shared" si="32"/>
        <v>118220.3679164315</v>
      </c>
      <c r="BY13" s="3">
        <f t="shared" si="32"/>
        <v>119402.57159559581</v>
      </c>
      <c r="BZ13" s="3">
        <f t="shared" si="32"/>
        <v>120596.59731155177</v>
      </c>
      <c r="CA13" s="3">
        <f t="shared" si="32"/>
        <v>121802.56328466728</v>
      </c>
      <c r="CB13" s="3">
        <f t="shared" si="32"/>
        <v>123020.58891751396</v>
      </c>
      <c r="CC13" s="3">
        <f t="shared" si="32"/>
        <v>124250.7948066891</v>
      </c>
      <c r="CD13" s="3">
        <f t="shared" si="32"/>
        <v>125493.30275475599</v>
      </c>
      <c r="CE13" s="3">
        <f t="shared" ref="CE13:CY13" si="33">CD13*(1+$U$17)</f>
        <v>126748.23578230356</v>
      </c>
      <c r="CF13" s="3">
        <f t="shared" si="33"/>
        <v>128015.7181401266</v>
      </c>
      <c r="CG13" s="3">
        <f t="shared" si="33"/>
        <v>129295.87532152787</v>
      </c>
      <c r="CH13" s="3">
        <f t="shared" si="33"/>
        <v>130588.83407474315</v>
      </c>
      <c r="CI13" s="3">
        <f t="shared" si="33"/>
        <v>131894.72241549057</v>
      </c>
      <c r="CJ13" s="3">
        <f t="shared" si="33"/>
        <v>133213.66963964546</v>
      </c>
      <c r="CK13" s="3">
        <f t="shared" si="33"/>
        <v>134545.80633604192</v>
      </c>
      <c r="CL13" s="3">
        <f t="shared" si="33"/>
        <v>135891.26439940234</v>
      </c>
      <c r="CM13" s="3">
        <f t="shared" si="33"/>
        <v>137250.17704339637</v>
      </c>
      <c r="CN13" s="3">
        <f t="shared" si="33"/>
        <v>138622.67881383034</v>
      </c>
      <c r="CO13" s="3">
        <f t="shared" si="33"/>
        <v>140008.90560196864</v>
      </c>
      <c r="CP13" s="3">
        <f t="shared" si="33"/>
        <v>141408.99465798834</v>
      </c>
      <c r="CQ13" s="3">
        <f t="shared" si="33"/>
        <v>142823.08460456823</v>
      </c>
      <c r="CR13" s="3">
        <f t="shared" si="33"/>
        <v>144251.31545061391</v>
      </c>
      <c r="CS13" s="3">
        <f t="shared" si="33"/>
        <v>145693.82860512004</v>
      </c>
      <c r="CT13" s="3">
        <f t="shared" si="33"/>
        <v>147150.76689117125</v>
      </c>
      <c r="CU13" s="3">
        <f t="shared" si="33"/>
        <v>148622.27456008297</v>
      </c>
      <c r="CV13" s="3">
        <f t="shared" si="33"/>
        <v>150108.49730568379</v>
      </c>
      <c r="CW13" s="3">
        <f t="shared" si="33"/>
        <v>151609.58227874062</v>
      </c>
      <c r="CX13" s="3">
        <f t="shared" si="33"/>
        <v>153125.67810152803</v>
      </c>
      <c r="CY13" s="3">
        <f t="shared" si="33"/>
        <v>154656.93488254331</v>
      </c>
    </row>
    <row r="14" spans="1:103" x14ac:dyDescent="0.2">
      <c r="A14" s="1" t="s">
        <v>2</v>
      </c>
      <c r="F14" s="1">
        <v>8202</v>
      </c>
      <c r="G14" s="1">
        <v>8108</v>
      </c>
      <c r="H14" s="1">
        <v>8081</v>
      </c>
      <c r="I14" s="1">
        <v>8081</v>
      </c>
      <c r="J14" s="1">
        <v>8081</v>
      </c>
      <c r="K14" s="1">
        <v>8081</v>
      </c>
      <c r="L14" s="1">
        <v>8081</v>
      </c>
      <c r="M14" s="1">
        <v>8081</v>
      </c>
      <c r="N14" s="1">
        <v>8081</v>
      </c>
      <c r="O14" s="1">
        <v>8081</v>
      </c>
      <c r="P14" s="1">
        <v>8081</v>
      </c>
      <c r="Q14" s="1">
        <v>8081</v>
      </c>
      <c r="R14" s="1">
        <v>8081</v>
      </c>
    </row>
    <row r="15" spans="1:103" x14ac:dyDescent="0.2">
      <c r="A15" s="1" t="s">
        <v>19</v>
      </c>
      <c r="F15" s="4">
        <f>F13/F14</f>
        <v>1.5169470860765666</v>
      </c>
      <c r="G15" s="4">
        <f t="shared" ref="G15:H15" si="34">G13/G14</f>
        <v>2.4736063147508633</v>
      </c>
      <c r="H15" s="4">
        <f t="shared" si="34"/>
        <v>2.6818463061502289</v>
      </c>
      <c r="I15" s="4">
        <f t="shared" ref="I15" si="35">I13/I14</f>
        <v>2.9035091359980236</v>
      </c>
      <c r="J15" s="4">
        <f t="shared" ref="J15" si="36">J13/J14</f>
        <v>3.2000703429961197</v>
      </c>
      <c r="K15" s="4">
        <f t="shared" ref="K15" si="37">K13/K14</f>
        <v>3.6156693423390842</v>
      </c>
      <c r="L15" s="4">
        <f t="shared" ref="L15" si="38">L13/L14</f>
        <v>4.1036392842607219</v>
      </c>
      <c r="M15" s="4">
        <f t="shared" ref="M15" si="39">M13/M14</f>
        <v>4.6516675105907552</v>
      </c>
      <c r="N15" s="4">
        <f t="shared" ref="N15" si="40">N13/N14</f>
        <v>5.2492777047731147</v>
      </c>
      <c r="O15" s="4">
        <f t="shared" ref="O15" si="41">O13/O14</f>
        <v>5.9002263315736334</v>
      </c>
      <c r="P15" s="4">
        <f t="shared" ref="P15" si="42">P13/P14</f>
        <v>6.6085267689636495</v>
      </c>
      <c r="Q15" s="4">
        <f t="shared" ref="Q15" si="43">Q13/Q14</f>
        <v>7.3784657482840625</v>
      </c>
      <c r="R15" s="4">
        <f t="shared" ref="R15" si="44">R13/R14</f>
        <v>8.2146207986071484</v>
      </c>
      <c r="T15" s="1" t="s">
        <v>36</v>
      </c>
      <c r="U15" s="5">
        <v>4.1000000000000002E-2</v>
      </c>
    </row>
    <row r="16" spans="1:103" x14ac:dyDescent="0.2">
      <c r="T16" s="1" t="s">
        <v>31</v>
      </c>
      <c r="U16" s="5">
        <v>0.06</v>
      </c>
    </row>
    <row r="17" spans="1:111" s="3" customFormat="1" ht="15" x14ac:dyDescent="0.25">
      <c r="A17" s="3" t="s">
        <v>20</v>
      </c>
      <c r="G17" s="6">
        <f t="shared" ref="G17:L17" si="45">G4/F4-1</f>
        <v>6.02595499019285E-2</v>
      </c>
      <c r="H17" s="6">
        <f t="shared" si="45"/>
        <v>5.0700096432015451E-2</v>
      </c>
      <c r="I17" s="6">
        <f t="shared" si="45"/>
        <v>4.0000000000000036E-2</v>
      </c>
      <c r="J17" s="6">
        <f t="shared" si="45"/>
        <v>4.0000000000000036E-2</v>
      </c>
      <c r="K17" s="6">
        <f t="shared" si="45"/>
        <v>4.0000000000000036E-2</v>
      </c>
      <c r="L17" s="6">
        <f t="shared" si="45"/>
        <v>4.0000000000000036E-2</v>
      </c>
      <c r="M17" s="6">
        <f t="shared" ref="M17:R17" si="46">M4/L4-1</f>
        <v>4.0000000000000036E-2</v>
      </c>
      <c r="N17" s="6">
        <f t="shared" si="46"/>
        <v>4.0000000000000036E-2</v>
      </c>
      <c r="O17" s="6">
        <f t="shared" si="46"/>
        <v>4.0000000000000036E-2</v>
      </c>
      <c r="P17" s="6">
        <f t="shared" si="46"/>
        <v>4.0000000000000036E-2</v>
      </c>
      <c r="Q17" s="6">
        <f t="shared" si="46"/>
        <v>4.0000000000000036E-2</v>
      </c>
      <c r="R17" s="6">
        <f t="shared" si="46"/>
        <v>4.0000000000000036E-2</v>
      </c>
      <c r="T17" s="1" t="s">
        <v>32</v>
      </c>
      <c r="U17" s="5">
        <v>0.01</v>
      </c>
    </row>
    <row r="18" spans="1:111" x14ac:dyDescent="0.2">
      <c r="A18" s="1" t="s">
        <v>22</v>
      </c>
      <c r="F18" s="5">
        <f>F11/F10</f>
        <v>0.30850490460278107</v>
      </c>
      <c r="G18" s="5">
        <f>G11/G10</f>
        <v>0.22424120603015074</v>
      </c>
      <c r="H18" s="5">
        <f>H11/H10</f>
        <v>0.22698594251558868</v>
      </c>
      <c r="I18" s="5">
        <v>0.24</v>
      </c>
      <c r="J18" s="5">
        <v>0.24</v>
      </c>
      <c r="K18" s="5">
        <v>0.24</v>
      </c>
      <c r="L18" s="5">
        <v>0.24</v>
      </c>
      <c r="M18" s="5">
        <v>0.24</v>
      </c>
      <c r="N18" s="5">
        <v>0.24</v>
      </c>
      <c r="O18" s="5">
        <v>0.24</v>
      </c>
      <c r="P18" s="5">
        <v>0.24</v>
      </c>
      <c r="Q18" s="5">
        <v>0.24</v>
      </c>
      <c r="R18" s="5">
        <v>0.24</v>
      </c>
      <c r="T18" s="1" t="s">
        <v>33</v>
      </c>
      <c r="U18" s="7">
        <v>7.4999999999999997E-2</v>
      </c>
    </row>
    <row r="19" spans="1:111" x14ac:dyDescent="0.2">
      <c r="G19" s="5"/>
      <c r="H19" s="5"/>
      <c r="T19" s="1" t="s">
        <v>34</v>
      </c>
      <c r="U19" s="1">
        <f>NPV(U18,I24:XFD24)+Sheet1!D5-Sheet1!D6</f>
        <v>688238.88926570932</v>
      </c>
    </row>
    <row r="20" spans="1:111" s="3" customFormat="1" ht="15" x14ac:dyDescent="0.25">
      <c r="A20" s="3" t="s">
        <v>21</v>
      </c>
      <c r="F20" s="6">
        <f>F6/F4</f>
        <v>0.24140463839525986</v>
      </c>
      <c r="G20" s="6">
        <f>G6/G4</f>
        <v>0.24375390549662487</v>
      </c>
      <c r="H20" s="6">
        <f>H6/H4</f>
        <v>0.24851061330278934</v>
      </c>
      <c r="I20" s="6">
        <f>H20*1.01</f>
        <v>0.25099571943581722</v>
      </c>
      <c r="J20" s="6">
        <f t="shared" ref="J20:R20" si="47">I20*1.01</f>
        <v>0.25350567663017537</v>
      </c>
      <c r="K20" s="6">
        <f t="shared" si="47"/>
        <v>0.25604073339647715</v>
      </c>
      <c r="L20" s="6">
        <f t="shared" si="47"/>
        <v>0.25860114073044194</v>
      </c>
      <c r="M20" s="6">
        <f t="shared" si="47"/>
        <v>0.26118715213774635</v>
      </c>
      <c r="N20" s="6">
        <f t="shared" si="47"/>
        <v>0.26379902365912383</v>
      </c>
      <c r="O20" s="6">
        <f t="shared" si="47"/>
        <v>0.26643701389571506</v>
      </c>
      <c r="P20" s="6">
        <f t="shared" si="47"/>
        <v>0.26910138403467221</v>
      </c>
      <c r="Q20" s="6">
        <f t="shared" si="47"/>
        <v>0.27179239787501891</v>
      </c>
      <c r="R20" s="6">
        <f t="shared" si="47"/>
        <v>0.27451032185376911</v>
      </c>
      <c r="T20" s="1" t="s">
        <v>1</v>
      </c>
      <c r="U20" s="3">
        <f>U19/Sheet1!D3</f>
        <v>85.858144868476714</v>
      </c>
    </row>
    <row r="21" spans="1:111" x14ac:dyDescent="0.2">
      <c r="F21" s="7">
        <f>F22/F4</f>
        <v>4.7180629783948345E-2</v>
      </c>
      <c r="G21" s="7">
        <f>G22/G4</f>
        <v>5.512208293153327E-2</v>
      </c>
      <c r="H21" s="7">
        <f>H22/H4</f>
        <v>5.3515128820752295E-2</v>
      </c>
      <c r="I21" s="7">
        <f>H21*1.06</f>
        <v>5.6726036549997437E-2</v>
      </c>
      <c r="J21" s="7">
        <f t="shared" ref="J21:R21" si="48">I21*1.06</f>
        <v>6.0129598742997288E-2</v>
      </c>
      <c r="K21" s="7">
        <f t="shared" si="48"/>
        <v>6.3737374667577132E-2</v>
      </c>
      <c r="L21" s="7">
        <f t="shared" si="48"/>
        <v>6.7561617147631758E-2</v>
      </c>
      <c r="M21" s="7">
        <f t="shared" si="48"/>
        <v>7.1615314176489669E-2</v>
      </c>
      <c r="N21" s="7">
        <f t="shared" si="48"/>
        <v>7.5912233027079057E-2</v>
      </c>
      <c r="O21" s="7">
        <f t="shared" si="48"/>
        <v>8.0466967008703802E-2</v>
      </c>
      <c r="P21" s="7">
        <f t="shared" si="48"/>
        <v>8.5294985029226028E-2</v>
      </c>
      <c r="Q21" s="7">
        <f t="shared" si="48"/>
        <v>9.0412684130979595E-2</v>
      </c>
      <c r="R21" s="7">
        <f t="shared" si="48"/>
        <v>9.5837445178838382E-2</v>
      </c>
      <c r="T21" s="1" t="s">
        <v>35</v>
      </c>
      <c r="U21" s="5">
        <f>U20/Sheet1!D2-1</f>
        <v>-0.12389648093391104</v>
      </c>
    </row>
    <row r="22" spans="1:111" x14ac:dyDescent="0.2">
      <c r="A22" s="1" t="s">
        <v>23</v>
      </c>
      <c r="F22" s="1">
        <v>28841</v>
      </c>
      <c r="G22" s="1">
        <v>35726</v>
      </c>
      <c r="H22" s="1">
        <v>36443</v>
      </c>
      <c r="I22" s="1">
        <f>I4*I21</f>
        <v>40174.763200000009</v>
      </c>
      <c r="J22" s="1">
        <f t="shared" ref="J22:R22" si="49">J4*J21</f>
        <v>44288.658951680009</v>
      </c>
      <c r="K22" s="1">
        <f t="shared" si="49"/>
        <v>48823.817628332057</v>
      </c>
      <c r="L22" s="1">
        <f t="shared" si="49"/>
        <v>53823.376553473252</v>
      </c>
      <c r="M22" s="1">
        <f t="shared" si="49"/>
        <v>59334.890312548923</v>
      </c>
      <c r="N22" s="1">
        <f t="shared" si="49"/>
        <v>65410.783080553934</v>
      </c>
      <c r="O22" s="1">
        <f t="shared" si="49"/>
        <v>72108.847268002661</v>
      </c>
      <c r="P22" s="1">
        <f t="shared" si="49"/>
        <v>79492.793228246141</v>
      </c>
      <c r="Q22" s="1">
        <f t="shared" si="49"/>
        <v>87632.855254818554</v>
      </c>
      <c r="R22" s="1">
        <f t="shared" si="49"/>
        <v>96606.459632911981</v>
      </c>
    </row>
    <row r="23" spans="1:111" x14ac:dyDescent="0.2">
      <c r="A23" s="1" t="s">
        <v>24</v>
      </c>
      <c r="F23" s="1">
        <v>16857</v>
      </c>
      <c r="G23" s="1">
        <v>20606</v>
      </c>
      <c r="H23" s="1">
        <v>23783</v>
      </c>
      <c r="I23" s="1">
        <f>I4*0.0325</f>
        <v>23017.293000000001</v>
      </c>
      <c r="J23" s="1">
        <f>J4*0.03</f>
        <v>22096.601279999999</v>
      </c>
      <c r="K23" s="1">
        <f t="shared" ref="K23:R23" si="50">K4*0.03</f>
        <v>22980.465331200005</v>
      </c>
      <c r="L23" s="1">
        <f t="shared" si="50"/>
        <v>23899.683944448003</v>
      </c>
      <c r="M23" s="1">
        <f t="shared" si="50"/>
        <v>24855.671302225925</v>
      </c>
      <c r="N23" s="1">
        <f t="shared" si="50"/>
        <v>25849.89815431496</v>
      </c>
      <c r="O23" s="1">
        <f t="shared" si="50"/>
        <v>26883.894080487556</v>
      </c>
      <c r="P23" s="1">
        <f t="shared" si="50"/>
        <v>27959.249843707061</v>
      </c>
      <c r="Q23" s="1">
        <f t="shared" si="50"/>
        <v>29077.619837455346</v>
      </c>
      <c r="R23" s="1">
        <f t="shared" si="50"/>
        <v>30240.724630953559</v>
      </c>
    </row>
    <row r="24" spans="1:111" s="3" customFormat="1" ht="15" x14ac:dyDescent="0.25">
      <c r="A24" s="3" t="s">
        <v>25</v>
      </c>
      <c r="F24" s="3">
        <f>F22-F23</f>
        <v>11984</v>
      </c>
      <c r="G24" s="3">
        <f t="shared" ref="G24:I24" si="51">G22-G23</f>
        <v>15120</v>
      </c>
      <c r="H24" s="3">
        <f t="shared" si="51"/>
        <v>12660</v>
      </c>
      <c r="I24" s="3">
        <f t="shared" si="51"/>
        <v>17157.470200000007</v>
      </c>
      <c r="J24" s="3">
        <f t="shared" ref="J24" si="52">J22-J23</f>
        <v>22192.05767168001</v>
      </c>
      <c r="K24" s="3">
        <f t="shared" ref="K24" si="53">K22-K23</f>
        <v>25843.352297132053</v>
      </c>
      <c r="L24" s="3">
        <f t="shared" ref="L24" si="54">L22-L23</f>
        <v>29923.692609025249</v>
      </c>
      <c r="M24" s="3">
        <f t="shared" ref="M24" si="55">M22-M23</f>
        <v>34479.219010322995</v>
      </c>
      <c r="N24" s="3">
        <f t="shared" ref="N24" si="56">N22-N23</f>
        <v>39560.88492623897</v>
      </c>
      <c r="O24" s="3">
        <f t="shared" ref="O24" si="57">O22-O23</f>
        <v>45224.953187515101</v>
      </c>
      <c r="P24" s="3">
        <f t="shared" ref="P24" si="58">P22-P23</f>
        <v>51533.54338453908</v>
      </c>
      <c r="Q24" s="3">
        <f t="shared" ref="Q24" si="59">Q22-Q23</f>
        <v>58555.235417363205</v>
      </c>
      <c r="R24" s="3">
        <f t="shared" ref="R24" si="60">R22-R23</f>
        <v>66365.735001958426</v>
      </c>
      <c r="S24" s="3">
        <f>R24*(1+$U$17)</f>
        <v>67029.392351978007</v>
      </c>
      <c r="T24" s="3">
        <f t="shared" ref="T24:CE24" si="61">S24*(1+$U$17)</f>
        <v>67699.686275497792</v>
      </c>
      <c r="U24" s="3">
        <f t="shared" si="61"/>
        <v>68376.683138252774</v>
      </c>
      <c r="V24" s="3">
        <f t="shared" si="61"/>
        <v>69060.449969635301</v>
      </c>
      <c r="W24" s="3">
        <f t="shared" si="61"/>
        <v>69751.054469331648</v>
      </c>
      <c r="X24" s="3">
        <f t="shared" si="61"/>
        <v>70448.565014024964</v>
      </c>
      <c r="Y24" s="3">
        <f t="shared" si="61"/>
        <v>71153.050664165217</v>
      </c>
      <c r="Z24" s="3">
        <f t="shared" si="61"/>
        <v>71864.581170806865</v>
      </c>
      <c r="AA24" s="3">
        <f t="shared" si="61"/>
        <v>72583.226982514941</v>
      </c>
      <c r="AB24" s="3">
        <f t="shared" si="61"/>
        <v>73309.059252340085</v>
      </c>
      <c r="AC24" s="3">
        <f t="shared" si="61"/>
        <v>74042.149844863481</v>
      </c>
      <c r="AD24" s="3">
        <f t="shared" si="61"/>
        <v>74782.571343312113</v>
      </c>
      <c r="AE24" s="3">
        <f t="shared" si="61"/>
        <v>75530.397056745234</v>
      </c>
      <c r="AF24" s="3">
        <f t="shared" si="61"/>
        <v>76285.701027312694</v>
      </c>
      <c r="AG24" s="3">
        <f t="shared" si="61"/>
        <v>77048.558037585826</v>
      </c>
      <c r="AH24" s="3">
        <f t="shared" si="61"/>
        <v>77819.043617961681</v>
      </c>
      <c r="AI24" s="3">
        <f t="shared" si="61"/>
        <v>78597.2340541413</v>
      </c>
      <c r="AJ24" s="3">
        <f t="shared" si="61"/>
        <v>79383.206394682711</v>
      </c>
      <c r="AK24" s="3">
        <f t="shared" si="61"/>
        <v>80177.03845862954</v>
      </c>
      <c r="AL24" s="3">
        <f t="shared" si="61"/>
        <v>80978.80884321584</v>
      </c>
      <c r="AM24" s="3">
        <f t="shared" si="61"/>
        <v>81788.596931648004</v>
      </c>
      <c r="AN24" s="3">
        <f t="shared" si="61"/>
        <v>82606.482900964489</v>
      </c>
      <c r="AO24" s="3">
        <f t="shared" si="61"/>
        <v>83432.547729974132</v>
      </c>
      <c r="AP24" s="3">
        <f t="shared" si="61"/>
        <v>84266.873207273879</v>
      </c>
      <c r="AQ24" s="3">
        <f t="shared" si="61"/>
        <v>85109.541939346615</v>
      </c>
      <c r="AR24" s="3">
        <f t="shared" si="61"/>
        <v>85960.637358740089</v>
      </c>
      <c r="AS24" s="3">
        <f t="shared" si="61"/>
        <v>86820.243732327493</v>
      </c>
      <c r="AT24" s="3">
        <f t="shared" si="61"/>
        <v>87688.446169650764</v>
      </c>
      <c r="AU24" s="3">
        <f t="shared" si="61"/>
        <v>88565.330631347271</v>
      </c>
      <c r="AV24" s="3">
        <f t="shared" si="61"/>
        <v>89450.983937660742</v>
      </c>
      <c r="AW24" s="3">
        <f t="shared" si="61"/>
        <v>90345.493777037351</v>
      </c>
      <c r="AX24" s="3">
        <f t="shared" si="61"/>
        <v>91248.948714807731</v>
      </c>
      <c r="AY24" s="3">
        <f t="shared" si="61"/>
        <v>92161.438201955811</v>
      </c>
      <c r="AZ24" s="3">
        <f t="shared" si="61"/>
        <v>93083.052583975368</v>
      </c>
      <c r="BA24" s="3">
        <f t="shared" si="61"/>
        <v>94013.883109815128</v>
      </c>
      <c r="BB24" s="3">
        <f t="shared" si="61"/>
        <v>94954.021940913284</v>
      </c>
      <c r="BC24" s="3">
        <f t="shared" si="61"/>
        <v>95903.562160322414</v>
      </c>
      <c r="BD24" s="3">
        <f t="shared" si="61"/>
        <v>96862.597781925637</v>
      </c>
      <c r="BE24" s="3">
        <f t="shared" si="61"/>
        <v>97831.223759744898</v>
      </c>
      <c r="BF24" s="3">
        <f t="shared" si="61"/>
        <v>98809.535997342347</v>
      </c>
      <c r="BG24" s="3">
        <f t="shared" si="61"/>
        <v>99797.631357315768</v>
      </c>
      <c r="BH24" s="3">
        <f t="shared" si="61"/>
        <v>100795.60767088893</v>
      </c>
      <c r="BI24" s="3">
        <f t="shared" si="61"/>
        <v>101803.56374759781</v>
      </c>
      <c r="BJ24" s="3">
        <f t="shared" si="61"/>
        <v>102821.59938507379</v>
      </c>
      <c r="BK24" s="3">
        <f t="shared" si="61"/>
        <v>103849.81537892453</v>
      </c>
      <c r="BL24" s="3">
        <f t="shared" si="61"/>
        <v>104888.31353271377</v>
      </c>
      <c r="BM24" s="3">
        <f t="shared" si="61"/>
        <v>105937.19666804091</v>
      </c>
      <c r="BN24" s="3">
        <f t="shared" si="61"/>
        <v>106996.56863472132</v>
      </c>
      <c r="BO24" s="3">
        <f t="shared" si="61"/>
        <v>108066.53432106854</v>
      </c>
      <c r="BP24" s="3">
        <f t="shared" si="61"/>
        <v>109147.19966427922</v>
      </c>
      <c r="BQ24" s="3">
        <f t="shared" si="61"/>
        <v>110238.67166092202</v>
      </c>
      <c r="BR24" s="3">
        <f t="shared" si="61"/>
        <v>111341.05837753124</v>
      </c>
      <c r="BS24" s="3">
        <f t="shared" si="61"/>
        <v>112454.46896130656</v>
      </c>
      <c r="BT24" s="3">
        <f t="shared" si="61"/>
        <v>113579.01365091962</v>
      </c>
      <c r="BU24" s="3">
        <f t="shared" si="61"/>
        <v>114714.80378742881</v>
      </c>
      <c r="BV24" s="3">
        <f t="shared" si="61"/>
        <v>115861.9518253031</v>
      </c>
      <c r="BW24" s="3">
        <f t="shared" si="61"/>
        <v>117020.57134355613</v>
      </c>
      <c r="BX24" s="3">
        <f t="shared" si="61"/>
        <v>118190.77705699169</v>
      </c>
      <c r="BY24" s="3">
        <f t="shared" si="61"/>
        <v>119372.68482756161</v>
      </c>
      <c r="BZ24" s="3">
        <f t="shared" si="61"/>
        <v>120566.41167583723</v>
      </c>
      <c r="CA24" s="3">
        <f t="shared" si="61"/>
        <v>121772.0757925956</v>
      </c>
      <c r="CB24" s="3">
        <f t="shared" si="61"/>
        <v>122989.79655052155</v>
      </c>
      <c r="CC24" s="3">
        <f t="shared" si="61"/>
        <v>124219.69451602676</v>
      </c>
      <c r="CD24" s="3">
        <f t="shared" si="61"/>
        <v>125461.89146118703</v>
      </c>
      <c r="CE24" s="3">
        <f t="shared" si="61"/>
        <v>126716.5103757989</v>
      </c>
      <c r="CF24" s="3">
        <f t="shared" ref="CF24:DG24" si="62">CE24*(1+$U$17)</f>
        <v>127983.67547955688</v>
      </c>
      <c r="CG24" s="3">
        <f t="shared" si="62"/>
        <v>129263.51223435246</v>
      </c>
      <c r="CH24" s="3">
        <f t="shared" si="62"/>
        <v>130556.14735669598</v>
      </c>
      <c r="CI24" s="3">
        <f t="shared" si="62"/>
        <v>131861.70883026294</v>
      </c>
      <c r="CJ24" s="3">
        <f t="shared" si="62"/>
        <v>133180.32591856556</v>
      </c>
      <c r="CK24" s="3">
        <f t="shared" si="62"/>
        <v>134512.12917775122</v>
      </c>
      <c r="CL24" s="3">
        <f t="shared" si="62"/>
        <v>135857.25046952875</v>
      </c>
      <c r="CM24" s="3">
        <f t="shared" si="62"/>
        <v>137215.82297422405</v>
      </c>
      <c r="CN24" s="3">
        <f t="shared" si="62"/>
        <v>138587.98120396628</v>
      </c>
      <c r="CO24" s="3">
        <f t="shared" si="62"/>
        <v>139973.86101600595</v>
      </c>
      <c r="CP24" s="3">
        <f t="shared" si="62"/>
        <v>141373.59962616602</v>
      </c>
      <c r="CQ24" s="3">
        <f t="shared" si="62"/>
        <v>142787.33562242769</v>
      </c>
      <c r="CR24" s="3">
        <f t="shared" si="62"/>
        <v>144215.20897865196</v>
      </c>
      <c r="CS24" s="3">
        <f t="shared" si="62"/>
        <v>145657.36106843848</v>
      </c>
      <c r="CT24" s="3">
        <f t="shared" si="62"/>
        <v>147113.93467912287</v>
      </c>
      <c r="CU24" s="3">
        <f t="shared" si="62"/>
        <v>148585.0740259141</v>
      </c>
      <c r="CV24" s="3">
        <f t="shared" si="62"/>
        <v>150070.92476617324</v>
      </c>
      <c r="CW24" s="3">
        <f t="shared" si="62"/>
        <v>151571.63401383496</v>
      </c>
      <c r="CX24" s="3">
        <f t="shared" si="62"/>
        <v>153087.35035397331</v>
      </c>
      <c r="CY24" s="3">
        <f t="shared" si="62"/>
        <v>154618.22385751305</v>
      </c>
      <c r="CZ24" s="3">
        <f t="shared" si="62"/>
        <v>156164.40609608818</v>
      </c>
      <c r="DA24" s="3">
        <f t="shared" si="62"/>
        <v>157726.05015704906</v>
      </c>
      <c r="DB24" s="3">
        <f t="shared" si="62"/>
        <v>159303.31065861956</v>
      </c>
      <c r="DC24" s="3">
        <f t="shared" si="62"/>
        <v>160896.34376520576</v>
      </c>
      <c r="DD24" s="3">
        <f t="shared" si="62"/>
        <v>162505.30720285783</v>
      </c>
      <c r="DE24" s="3">
        <f t="shared" si="62"/>
        <v>164130.36027488642</v>
      </c>
      <c r="DF24" s="3">
        <f t="shared" si="62"/>
        <v>165771.66387763529</v>
      </c>
      <c r="DG24" s="3">
        <f t="shared" si="62"/>
        <v>167429.38051641165</v>
      </c>
    </row>
    <row r="25" spans="1:111" x14ac:dyDescent="0.2">
      <c r="F25" s="5">
        <f>F24/F13</f>
        <v>0.9631891978781546</v>
      </c>
      <c r="G25" s="5">
        <f>G24/G13</f>
        <v>0.75388911049062624</v>
      </c>
      <c r="H25" s="5">
        <f>H24/H13</f>
        <v>0.58416389811738645</v>
      </c>
      <c r="I25" s="5">
        <f t="shared" ref="I25:R25" si="63">I24/I13</f>
        <v>0.73124843495302039</v>
      </c>
      <c r="J25" s="5">
        <f t="shared" si="63"/>
        <v>0.85816923386870059</v>
      </c>
      <c r="K25" s="5">
        <f t="shared" si="63"/>
        <v>0.88449429152652215</v>
      </c>
      <c r="L25" s="5">
        <f t="shared" si="63"/>
        <v>0.90236221030812858</v>
      </c>
      <c r="M25" s="5">
        <f t="shared" si="63"/>
        <v>0.91724139970026997</v>
      </c>
      <c r="N25" s="5">
        <f t="shared" si="63"/>
        <v>0.93261273565668734</v>
      </c>
      <c r="O25" s="5">
        <f t="shared" si="63"/>
        <v>0.94851531562436697</v>
      </c>
      <c r="P25" s="5">
        <f t="shared" si="63"/>
        <v>0.96498429378822304</v>
      </c>
      <c r="Q25" s="5">
        <f t="shared" si="63"/>
        <v>0.98205216866046463</v>
      </c>
      <c r="R25" s="5">
        <f t="shared" si="63"/>
        <v>0.99974969745094366</v>
      </c>
    </row>
    <row r="26" spans="1:111" x14ac:dyDescent="0.2">
      <c r="A26" s="1" t="s">
        <v>26</v>
      </c>
      <c r="H26" s="1">
        <f>H28-H32</f>
        <v>-57510</v>
      </c>
      <c r="I26" s="1">
        <f>H26+I13</f>
        <v>-34046.742671999971</v>
      </c>
      <c r="J26" s="1">
        <f t="shared" ref="J26:L26" si="64">I26+J13</f>
        <v>-8186.9742302483282</v>
      </c>
      <c r="K26" s="1">
        <f t="shared" si="64"/>
        <v>21031.249725193811</v>
      </c>
      <c r="L26" s="1">
        <f t="shared" si="64"/>
        <v>54192.758781304707</v>
      </c>
      <c r="M26" s="1">
        <f t="shared" ref="M26:R26" si="65">L26+M13</f>
        <v>91782.883934388607</v>
      </c>
      <c r="N26" s="1">
        <f t="shared" si="65"/>
        <v>134202.29706666013</v>
      </c>
      <c r="O26" s="1">
        <f t="shared" si="65"/>
        <v>181882.02605210667</v>
      </c>
      <c r="P26" s="1">
        <f t="shared" si="65"/>
        <v>235285.53087210192</v>
      </c>
      <c r="Q26" s="1">
        <f t="shared" si="65"/>
        <v>294910.91258398542</v>
      </c>
      <c r="R26" s="1">
        <f t="shared" si="65"/>
        <v>361293.26325752982</v>
      </c>
    </row>
    <row r="28" spans="1:111" x14ac:dyDescent="0.2">
      <c r="A28" s="1" t="s">
        <v>4</v>
      </c>
      <c r="H28" s="1">
        <v>9037</v>
      </c>
    </row>
    <row r="29" spans="1:111" x14ac:dyDescent="0.2">
      <c r="A29" s="1" t="s">
        <v>28</v>
      </c>
    </row>
    <row r="31" spans="1:111" x14ac:dyDescent="0.2">
      <c r="A31" s="1" t="s">
        <v>27</v>
      </c>
    </row>
    <row r="32" spans="1:111" x14ac:dyDescent="0.2">
      <c r="A32" s="1" t="s">
        <v>5</v>
      </c>
      <c r="H32" s="1">
        <f>33401+14398+12825+5923</f>
        <v>66547</v>
      </c>
    </row>
    <row r="33" spans="1:1" x14ac:dyDescent="0.2">
      <c r="A33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2025-04-17T16:26:16Z</dcterms:created>
  <dcterms:modified xsi:type="dcterms:W3CDTF">2025-05-20T05:12:50Z</dcterms:modified>
</cp:coreProperties>
</file>