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BBC41FFB-5A90-4DC9-B7BB-DE37C7061BDE}" xr6:coauthVersionLast="47" xr6:coauthVersionMax="47" xr10:uidLastSave="{00000000-0000-0000-0000-000000000000}"/>
  <bookViews>
    <workbookView xWindow="-120" yWindow="-120" windowWidth="29040" windowHeight="16440" activeTab="1" xr2:uid="{624EDDA0-A479-489D-B866-645631A924E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P2" i="2" s="1"/>
  <c r="Q2" i="2" s="1"/>
  <c r="R2" i="2" s="1"/>
  <c r="S2" i="2" s="1"/>
  <c r="T3" i="2"/>
  <c r="U3" i="2"/>
  <c r="V3" i="2"/>
  <c r="W3" i="2" s="1"/>
  <c r="S3" i="2"/>
  <c r="S6" i="2"/>
  <c r="T27" i="2"/>
  <c r="S27" i="2"/>
  <c r="S28" i="2"/>
  <c r="T28" i="2"/>
  <c r="U28" i="2"/>
  <c r="V28" i="2"/>
  <c r="W28" i="2"/>
  <c r="S29" i="2"/>
  <c r="T29" i="2"/>
  <c r="U29" i="2"/>
  <c r="V29" i="2"/>
  <c r="W29" i="2"/>
  <c r="S1" i="2"/>
  <c r="T1" i="2" s="1"/>
  <c r="U1" i="2" s="1"/>
  <c r="V1" i="2" s="1"/>
  <c r="W1" i="2" s="1"/>
  <c r="N3" i="2"/>
  <c r="O3" i="2"/>
  <c r="P3" i="2"/>
  <c r="Q3" i="2" s="1"/>
  <c r="R3" i="2" s="1"/>
  <c r="N2" i="2"/>
  <c r="L37" i="2"/>
  <c r="M37" i="2"/>
  <c r="K37" i="2"/>
  <c r="N27" i="2"/>
  <c r="L35" i="2"/>
  <c r="M35" i="2"/>
  <c r="K35" i="2"/>
  <c r="M44" i="2"/>
  <c r="M39" i="2" s="1"/>
  <c r="N12" i="2" s="1"/>
  <c r="M29" i="2"/>
  <c r="N29" i="2" s="1"/>
  <c r="O29" i="2" s="1"/>
  <c r="P29" i="2" s="1"/>
  <c r="Q29" i="2" s="1"/>
  <c r="R29" i="2" s="1"/>
  <c r="L29" i="2"/>
  <c r="K29" i="2"/>
  <c r="K28" i="2"/>
  <c r="M28" i="2"/>
  <c r="N28" i="2" s="1"/>
  <c r="O28" i="2" s="1"/>
  <c r="P28" i="2" s="1"/>
  <c r="Q28" i="2" s="1"/>
  <c r="R28" i="2" s="1"/>
  <c r="L28" i="2"/>
  <c r="M27" i="2"/>
  <c r="L27" i="2"/>
  <c r="M26" i="2"/>
  <c r="L26" i="2"/>
  <c r="L10" i="2"/>
  <c r="M10" i="2"/>
  <c r="K10" i="2"/>
  <c r="L4" i="2"/>
  <c r="L7" i="2" s="1"/>
  <c r="L11" i="2" s="1"/>
  <c r="L13" i="2" s="1"/>
  <c r="L15" i="2" s="1"/>
  <c r="L16" i="2" s="1"/>
  <c r="M4" i="2"/>
  <c r="M7" i="2" s="1"/>
  <c r="M11" i="2" s="1"/>
  <c r="M13" i="2" s="1"/>
  <c r="M15" i="2" s="1"/>
  <c r="M41" i="2" s="1"/>
  <c r="K4" i="2"/>
  <c r="K7" i="2" s="1"/>
  <c r="J1" i="2"/>
  <c r="K1" i="2" s="1"/>
  <c r="L1" i="2" s="1"/>
  <c r="M1" i="2" s="1"/>
  <c r="N1" i="2" s="1"/>
  <c r="O1" i="2" s="1"/>
  <c r="P1" i="2" s="1"/>
  <c r="Q1" i="2" s="1"/>
  <c r="R1" i="2" s="1"/>
  <c r="E5" i="1"/>
  <c r="E4" i="1"/>
  <c r="E7" i="1" s="1"/>
  <c r="S5" i="2" l="1"/>
  <c r="T2" i="2"/>
  <c r="U2" i="2" s="1"/>
  <c r="V2" i="2" s="1"/>
  <c r="W2" i="2" s="1"/>
  <c r="S4" i="2"/>
  <c r="S31" i="2" s="1"/>
  <c r="S26" i="2"/>
  <c r="W6" i="2"/>
  <c r="V27" i="2"/>
  <c r="T5" i="2"/>
  <c r="T4" i="2"/>
  <c r="T26" i="2"/>
  <c r="S30" i="2"/>
  <c r="V6" i="2"/>
  <c r="U27" i="2"/>
  <c r="S7" i="2"/>
  <c r="U6" i="2"/>
  <c r="T6" i="2"/>
  <c r="L36" i="2"/>
  <c r="M31" i="2"/>
  <c r="K30" i="2"/>
  <c r="L31" i="2"/>
  <c r="K31" i="2"/>
  <c r="M30" i="2"/>
  <c r="L30" i="2"/>
  <c r="M36" i="2"/>
  <c r="N6" i="2"/>
  <c r="N5" i="2"/>
  <c r="L19" i="2"/>
  <c r="M19" i="2"/>
  <c r="N4" i="2"/>
  <c r="N26" i="2"/>
  <c r="O6" i="2"/>
  <c r="O26" i="2"/>
  <c r="O5" i="2"/>
  <c r="O4" i="2"/>
  <c r="P26" i="2"/>
  <c r="K11" i="2"/>
  <c r="K13" i="2" s="1"/>
  <c r="K15" i="2" s="1"/>
  <c r="L41" i="2"/>
  <c r="M16" i="2"/>
  <c r="E8" i="1" s="1"/>
  <c r="M23" i="2"/>
  <c r="L23" i="2"/>
  <c r="M24" i="2"/>
  <c r="L24" i="2"/>
  <c r="M21" i="2"/>
  <c r="L21" i="2"/>
  <c r="K21" i="2"/>
  <c r="K23" i="2"/>
  <c r="W27" i="2" l="1"/>
  <c r="S23" i="2"/>
  <c r="T7" i="2"/>
  <c r="T19" i="2"/>
  <c r="T30" i="2"/>
  <c r="T31" i="2"/>
  <c r="U5" i="2"/>
  <c r="U26" i="2"/>
  <c r="U4" i="2"/>
  <c r="K16" i="2"/>
  <c r="K36" i="2"/>
  <c r="O30" i="2"/>
  <c r="O31" i="2"/>
  <c r="N19" i="2"/>
  <c r="N8" i="2" s="1"/>
  <c r="N31" i="2"/>
  <c r="N30" i="2"/>
  <c r="O19" i="2"/>
  <c r="O8" i="2" s="1"/>
  <c r="N7" i="2"/>
  <c r="N23" i="2" s="1"/>
  <c r="N9" i="2"/>
  <c r="N10" i="2" s="1"/>
  <c r="K24" i="2"/>
  <c r="K41" i="2"/>
  <c r="O27" i="2"/>
  <c r="P5" i="2"/>
  <c r="O7" i="2"/>
  <c r="O23" i="2" s="1"/>
  <c r="Q26" i="2"/>
  <c r="U7" i="2" l="1"/>
  <c r="U19" i="2"/>
  <c r="U30" i="2"/>
  <c r="U31" i="2"/>
  <c r="V5" i="2"/>
  <c r="V4" i="2"/>
  <c r="V31" i="2" s="1"/>
  <c r="V26" i="2"/>
  <c r="T23" i="2"/>
  <c r="O9" i="2"/>
  <c r="O10" i="2" s="1"/>
  <c r="O11" i="2" s="1"/>
  <c r="O24" i="2" s="1"/>
  <c r="N11" i="2"/>
  <c r="N13" i="2" s="1"/>
  <c r="N14" i="2" s="1"/>
  <c r="P27" i="2"/>
  <c r="P6" i="2"/>
  <c r="P4" i="2"/>
  <c r="Q5" i="2"/>
  <c r="Q4" i="2"/>
  <c r="V7" i="2" l="1"/>
  <c r="V19" i="2"/>
  <c r="V30" i="2"/>
  <c r="W5" i="2"/>
  <c r="W26" i="2"/>
  <c r="W4" i="2"/>
  <c r="U23" i="2"/>
  <c r="N15" i="2"/>
  <c r="N33" i="2" s="1"/>
  <c r="N24" i="2"/>
  <c r="Q30" i="2"/>
  <c r="Q31" i="2"/>
  <c r="P19" i="2"/>
  <c r="P31" i="2"/>
  <c r="P30" i="2"/>
  <c r="Q27" i="2"/>
  <c r="Q6" i="2"/>
  <c r="P7" i="2"/>
  <c r="P23" i="2" s="1"/>
  <c r="Q19" i="2"/>
  <c r="Q7" i="2"/>
  <c r="Q23" i="2" s="1"/>
  <c r="R26" i="2"/>
  <c r="R5" i="2"/>
  <c r="R4" i="2"/>
  <c r="S19" i="2" s="1"/>
  <c r="W7" i="2" l="1"/>
  <c r="W19" i="2"/>
  <c r="W30" i="2"/>
  <c r="W31" i="2"/>
  <c r="V23" i="2"/>
  <c r="N16" i="2"/>
  <c r="N41" i="2"/>
  <c r="N39" i="2"/>
  <c r="O12" i="2" s="1"/>
  <c r="O13" i="2" s="1"/>
  <c r="O14" i="2" s="1"/>
  <c r="N34" i="2"/>
  <c r="N35" i="2" s="1"/>
  <c r="R30" i="2"/>
  <c r="R31" i="2"/>
  <c r="P9" i="2"/>
  <c r="P8" i="2"/>
  <c r="Q8" i="2" s="1"/>
  <c r="R27" i="2"/>
  <c r="R6" i="2"/>
  <c r="R7" i="2" s="1"/>
  <c r="R19" i="2"/>
  <c r="Q9" i="2"/>
  <c r="W23" i="2" l="1"/>
  <c r="O15" i="2"/>
  <c r="O41" i="2" s="1"/>
  <c r="O33" i="2"/>
  <c r="O34" i="2" s="1"/>
  <c r="O35" i="2" s="1"/>
  <c r="O16" i="2"/>
  <c r="R8" i="2"/>
  <c r="S8" i="2" s="1"/>
  <c r="P10" i="2"/>
  <c r="P11" i="2" s="1"/>
  <c r="P24" i="2" s="1"/>
  <c r="R9" i="2"/>
  <c r="Q10" i="2"/>
  <c r="Q11" i="2" s="1"/>
  <c r="Q24" i="2" s="1"/>
  <c r="R23" i="2"/>
  <c r="R10" i="2" l="1"/>
  <c r="R11" i="2" s="1"/>
  <c r="R24" i="2" s="1"/>
  <c r="S9" i="2"/>
  <c r="T9" i="2" s="1"/>
  <c r="U9" i="2" s="1"/>
  <c r="V9" i="2" s="1"/>
  <c r="W9" i="2" s="1"/>
  <c r="S10" i="2"/>
  <c r="S11" i="2" s="1"/>
  <c r="T8" i="2"/>
  <c r="O39" i="2"/>
  <c r="P12" i="2" s="1"/>
  <c r="P13" i="2" s="1"/>
  <c r="P14" i="2" s="1"/>
  <c r="S24" i="2" l="1"/>
  <c r="U8" i="2"/>
  <c r="T10" i="2"/>
  <c r="T11" i="2" s="1"/>
  <c r="T24" i="2" s="1"/>
  <c r="P15" i="2"/>
  <c r="P33" i="2"/>
  <c r="P34" i="2" s="1"/>
  <c r="P35" i="2" s="1"/>
  <c r="P41" i="2"/>
  <c r="P16" i="2"/>
  <c r="P39" i="2"/>
  <c r="Q12" i="2" s="1"/>
  <c r="Q13" i="2" s="1"/>
  <c r="Q14" i="2" s="1"/>
  <c r="Q15" i="2" s="1"/>
  <c r="V8" i="2" l="1"/>
  <c r="U10" i="2"/>
  <c r="U11" i="2" s="1"/>
  <c r="U24" i="2" s="1"/>
  <c r="Q33" i="2"/>
  <c r="Q34" i="2" s="1"/>
  <c r="Q35" i="2" s="1"/>
  <c r="Q41" i="2"/>
  <c r="Q16" i="2"/>
  <c r="Q39" i="2"/>
  <c r="R12" i="2" s="1"/>
  <c r="R13" i="2" s="1"/>
  <c r="W8" i="2" l="1"/>
  <c r="W10" i="2" s="1"/>
  <c r="W11" i="2" s="1"/>
  <c r="W24" i="2" s="1"/>
  <c r="V10" i="2"/>
  <c r="V11" i="2" s="1"/>
  <c r="V24" i="2" s="1"/>
  <c r="R14" i="2"/>
  <c r="R15" i="2" l="1"/>
  <c r="R41" i="2"/>
  <c r="R33" i="2"/>
  <c r="R39" i="2"/>
  <c r="R16" i="2"/>
  <c r="S12" i="2" l="1"/>
  <c r="S13" i="2" s="1"/>
  <c r="S14" i="2" s="1"/>
  <c r="S15" i="2" s="1"/>
  <c r="S39" i="2"/>
  <c r="R34" i="2"/>
  <c r="R35" i="2" s="1"/>
  <c r="T12" i="2" l="1"/>
  <c r="T13" i="2" s="1"/>
  <c r="T14" i="2" s="1"/>
  <c r="T15" i="2" s="1"/>
  <c r="T39" i="2"/>
  <c r="S16" i="2"/>
  <c r="S33" i="2"/>
  <c r="S34" i="2" s="1"/>
  <c r="S35" i="2" s="1"/>
  <c r="U12" i="2" l="1"/>
  <c r="U13" i="2" s="1"/>
  <c r="U14" i="2" s="1"/>
  <c r="U15" i="2" s="1"/>
  <c r="U39" i="2"/>
  <c r="V12" i="2" s="1"/>
  <c r="V13" i="2" s="1"/>
  <c r="T16" i="2"/>
  <c r="T33" i="2"/>
  <c r="T34" i="2" s="1"/>
  <c r="T35" i="2" s="1"/>
  <c r="V14" i="2"/>
  <c r="V15" i="2" s="1"/>
  <c r="U16" i="2" l="1"/>
  <c r="U33" i="2"/>
  <c r="U34" i="2" s="1"/>
  <c r="U35" i="2" s="1"/>
  <c r="V16" i="2"/>
  <c r="V33" i="2"/>
  <c r="V39" i="2"/>
  <c r="W12" i="2" l="1"/>
  <c r="W13" i="2" s="1"/>
  <c r="V34" i="2"/>
  <c r="V35" i="2" s="1"/>
  <c r="W14" i="2" l="1"/>
  <c r="W15" i="2"/>
  <c r="W33" i="2" l="1"/>
  <c r="W16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W39" i="2"/>
  <c r="W34" i="2" l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DV35" i="2" s="1"/>
  <c r="DW35" i="2" s="1"/>
  <c r="DX35" i="2" s="1"/>
  <c r="DY35" i="2" s="1"/>
  <c r="DZ35" i="2" s="1"/>
  <c r="EA35" i="2" s="1"/>
  <c r="EB35" i="2" s="1"/>
  <c r="EC35" i="2" s="1"/>
  <c r="ED35" i="2" s="1"/>
  <c r="EE35" i="2" s="1"/>
  <c r="EF35" i="2" s="1"/>
  <c r="EG35" i="2" s="1"/>
  <c r="EH35" i="2" s="1"/>
  <c r="EI35" i="2" s="1"/>
  <c r="EJ35" i="2" s="1"/>
  <c r="EK35" i="2" s="1"/>
  <c r="EL35" i="2" s="1"/>
  <c r="EM35" i="2" s="1"/>
  <c r="EN35" i="2" s="1"/>
  <c r="EO35" i="2" s="1"/>
  <c r="EP35" i="2" s="1"/>
  <c r="EQ35" i="2" s="1"/>
  <c r="ER35" i="2" s="1"/>
  <c r="ES35" i="2" s="1"/>
  <c r="ET35" i="2" s="1"/>
  <c r="EU35" i="2" s="1"/>
  <c r="EV35" i="2" s="1"/>
  <c r="EW35" i="2" s="1"/>
  <c r="EX35" i="2" s="1"/>
  <c r="EY35" i="2" s="1"/>
  <c r="EZ35" i="2" s="1"/>
  <c r="FA35" i="2" s="1"/>
  <c r="FB35" i="2" s="1"/>
  <c r="FC35" i="2" s="1"/>
  <c r="FD35" i="2" s="1"/>
  <c r="FE35" i="2" s="1"/>
  <c r="FF35" i="2" s="1"/>
  <c r="FG35" i="2" s="1"/>
  <c r="Z23" i="2" s="1"/>
  <c r="Z24" i="2" s="1"/>
  <c r="Z25" i="2" s="1"/>
</calcChain>
</file>

<file path=xl/sharedStrings.xml><?xml version="1.0" encoding="utf-8"?>
<sst xmlns="http://schemas.openxmlformats.org/spreadsheetml/2006/main" count="60" uniqueCount="51">
  <si>
    <t>AAPL</t>
  </si>
  <si>
    <t>Price</t>
  </si>
  <si>
    <t>Shares</t>
  </si>
  <si>
    <t>MC</t>
  </si>
  <si>
    <t>Cash</t>
  </si>
  <si>
    <t>Debt</t>
  </si>
  <si>
    <t>EV</t>
  </si>
  <si>
    <t>Q424</t>
  </si>
  <si>
    <t>Q125</t>
  </si>
  <si>
    <t>Products</t>
  </si>
  <si>
    <t>Services</t>
  </si>
  <si>
    <t>Revenue</t>
  </si>
  <si>
    <t>Products COGS</t>
  </si>
  <si>
    <t>Services COGS</t>
  </si>
  <si>
    <t>Gross Profit</t>
  </si>
  <si>
    <t>R&amp;D</t>
  </si>
  <si>
    <t>SG&amp;A</t>
  </si>
  <si>
    <t>OPEX</t>
  </si>
  <si>
    <t>Operating Income</t>
  </si>
  <si>
    <t>Other Income</t>
  </si>
  <si>
    <t>Pretax Income</t>
  </si>
  <si>
    <t>Net Income</t>
  </si>
  <si>
    <t>EPS</t>
  </si>
  <si>
    <t>Revenue Growth y/y</t>
  </si>
  <si>
    <t>Revenue Growth q/q</t>
  </si>
  <si>
    <t>Gross Margin</t>
  </si>
  <si>
    <t>Operating Margin</t>
  </si>
  <si>
    <t>CFFO</t>
  </si>
  <si>
    <t>CX</t>
  </si>
  <si>
    <t>FCF</t>
  </si>
  <si>
    <t>Q124</t>
  </si>
  <si>
    <t>Q224</t>
  </si>
  <si>
    <t>Q324</t>
  </si>
  <si>
    <t>Q225</t>
  </si>
  <si>
    <t>NPV</t>
  </si>
  <si>
    <t>ROIC</t>
  </si>
  <si>
    <t>Maturity</t>
  </si>
  <si>
    <t>Discount</t>
  </si>
  <si>
    <t>Diff</t>
  </si>
  <si>
    <t>Net Cash</t>
  </si>
  <si>
    <t>AP</t>
  </si>
  <si>
    <t>AR</t>
  </si>
  <si>
    <t>Tax</t>
  </si>
  <si>
    <t>Tax Rate</t>
  </si>
  <si>
    <t>Model NI</t>
  </si>
  <si>
    <t>Reported NI</t>
  </si>
  <si>
    <t>Products GM</t>
  </si>
  <si>
    <t>Services GM</t>
  </si>
  <si>
    <t>Products Growth</t>
  </si>
  <si>
    <t>Services Growth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</si>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</sst>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9525</xdr:colOff>
      <xdr:row>48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88A1C5-792A-FA43-7307-02550AA1F6F2}"/>
            </a:ext>
          </a:extLst>
        </xdr:cNvPr>
        <xdr:cNvCxnSpPr/>
      </xdr:nvCxnSpPr>
      <xdr:spPr>
        <a:xfrm flipH="1">
          <a:off x="4248150" y="19050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0</xdr:row>
      <xdr:rowOff>9525</xdr:rowOff>
    </xdr:from>
    <xdr:to>
      <xdr:col>13</xdr:col>
      <xdr:colOff>9525</xdr:colOff>
      <xdr:row>48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FD3EAB1-497D-4C1C-8139-70629C3212F8}"/>
            </a:ext>
          </a:extLst>
        </xdr:cNvPr>
        <xdr:cNvCxnSpPr/>
      </xdr:nvCxnSpPr>
      <xdr:spPr>
        <a:xfrm flipH="1">
          <a:off x="8515350" y="9525"/>
          <a:ext cx="9525" cy="6115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B79C5-ED94-49D4-91A8-403BB18825CC}">
  <dimension ref="A1:F8"/>
  <sheetViews>
    <sheetView topLeftCell="B1" zoomScale="250" zoomScaleNormal="250" workbookViewId="0">
      <selection activeCell="E2" sqref="E2"/>
    </sheetView>
  </sheetViews>
  <sheetFormatPr defaultRowHeight="15" x14ac:dyDescent="0.25"/>
  <cols>
    <col min="5" max="5" width="9.7109375" customWidth="1"/>
  </cols>
  <sheetData>
    <row r="1" spans="1:6" x14ac:dyDescent="0.25">
      <c r="A1" s="1" t="s">
        <v>0</v>
      </c>
    </row>
    <row r="2" spans="1:6" x14ac:dyDescent="0.25">
      <c r="D2" t="s">
        <v>1</v>
      </c>
      <c r="E2" s="3">
        <v>197</v>
      </c>
    </row>
    <row r="3" spans="1:6" x14ac:dyDescent="0.25">
      <c r="D3" t="s">
        <v>2</v>
      </c>
      <c r="E3" s="3">
        <v>15115.823</v>
      </c>
      <c r="F3" t="s">
        <v>8</v>
      </c>
    </row>
    <row r="4" spans="1:6" x14ac:dyDescent="0.25">
      <c r="D4" t="s">
        <v>3</v>
      </c>
      <c r="E4" s="3">
        <f>E3*E2</f>
        <v>2977817.1310000001</v>
      </c>
    </row>
    <row r="5" spans="1:6" x14ac:dyDescent="0.25">
      <c r="D5" t="s">
        <v>4</v>
      </c>
      <c r="E5" s="3">
        <f>30299+23476</f>
        <v>53775</v>
      </c>
      <c r="F5" t="s">
        <v>8</v>
      </c>
    </row>
    <row r="6" spans="1:6" x14ac:dyDescent="0.25">
      <c r="D6" t="s">
        <v>5</v>
      </c>
      <c r="E6" s="3">
        <v>83956</v>
      </c>
      <c r="F6" t="s">
        <v>8</v>
      </c>
    </row>
    <row r="7" spans="1:6" x14ac:dyDescent="0.25">
      <c r="D7" t="s">
        <v>6</v>
      </c>
      <c r="E7" s="3">
        <f>E4+E6-E5</f>
        <v>3007998.1310000001</v>
      </c>
    </row>
    <row r="8" spans="1:6" x14ac:dyDescent="0.25">
      <c r="D8" t="s">
        <v>50</v>
      </c>
      <c r="E8">
        <f>E2/Sheet2!M16</f>
        <v>32.382389903558931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A3AD-F548-451C-B2BF-0C6E206F237A}">
  <dimension ref="A1:FK48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Y20" sqref="Y20"/>
    </sheetView>
  </sheetViews>
  <sheetFormatPr defaultRowHeight="15" x14ac:dyDescent="0.25"/>
  <cols>
    <col min="1" max="1" width="18" style="3" customWidth="1"/>
    <col min="2" max="18" width="9.140625" style="3"/>
    <col min="19" max="19" width="10.5703125" style="3" bestFit="1" customWidth="1"/>
    <col min="20" max="20" width="9.140625" style="3"/>
    <col min="21" max="22" width="10.5703125" style="3" bestFit="1" customWidth="1"/>
    <col min="23" max="16384" width="9.140625" style="3"/>
  </cols>
  <sheetData>
    <row r="1" spans="1:167" x14ac:dyDescent="0.25">
      <c r="B1" s="3" t="s">
        <v>30</v>
      </c>
      <c r="C1" s="3" t="s">
        <v>31</v>
      </c>
      <c r="D1" s="3" t="s">
        <v>32</v>
      </c>
      <c r="E1" s="3" t="s">
        <v>7</v>
      </c>
      <c r="F1" s="3" t="s">
        <v>8</v>
      </c>
      <c r="G1" s="3" t="s">
        <v>33</v>
      </c>
      <c r="I1" s="7">
        <v>2020</v>
      </c>
      <c r="J1" s="7">
        <f>I1+1</f>
        <v>2021</v>
      </c>
      <c r="K1" s="7">
        <f t="shared" ref="K1:R1" si="0">J1+1</f>
        <v>2022</v>
      </c>
      <c r="L1" s="7">
        <f t="shared" si="0"/>
        <v>2023</v>
      </c>
      <c r="M1" s="7">
        <f t="shared" si="0"/>
        <v>2024</v>
      </c>
      <c r="N1" s="7">
        <f t="shared" si="0"/>
        <v>2025</v>
      </c>
      <c r="O1" s="7">
        <f t="shared" si="0"/>
        <v>2026</v>
      </c>
      <c r="P1" s="7">
        <f t="shared" si="0"/>
        <v>2027</v>
      </c>
      <c r="Q1" s="7">
        <f t="shared" si="0"/>
        <v>2028</v>
      </c>
      <c r="R1" s="7">
        <f t="shared" si="0"/>
        <v>2029</v>
      </c>
      <c r="S1" s="7">
        <f t="shared" ref="S1" si="1">R1+1</f>
        <v>2030</v>
      </c>
      <c r="T1" s="7">
        <f t="shared" ref="T1" si="2">S1+1</f>
        <v>2031</v>
      </c>
      <c r="U1" s="7">
        <f t="shared" ref="U1" si="3">T1+1</f>
        <v>2032</v>
      </c>
      <c r="V1" s="7">
        <f t="shared" ref="V1" si="4">U1+1</f>
        <v>2033</v>
      </c>
      <c r="W1" s="7">
        <f t="shared" ref="W1" si="5">V1+1</f>
        <v>2034</v>
      </c>
    </row>
    <row r="2" spans="1:167" x14ac:dyDescent="0.25">
      <c r="A2" s="3" t="s">
        <v>9</v>
      </c>
      <c r="K2" s="3">
        <v>316199</v>
      </c>
      <c r="L2" s="3">
        <v>298085</v>
      </c>
      <c r="M2" s="3">
        <v>294866</v>
      </c>
      <c r="N2" s="3">
        <f>M2*1.01</f>
        <v>297814.65999999997</v>
      </c>
      <c r="O2" s="3">
        <f t="shared" ref="O2:W2" si="6">N2*1.01</f>
        <v>300792.80659999995</v>
      </c>
      <c r="P2" s="3">
        <f t="shared" si="6"/>
        <v>303800.73466599995</v>
      </c>
      <c r="Q2" s="3">
        <f t="shared" si="6"/>
        <v>306838.74201265996</v>
      </c>
      <c r="R2" s="3">
        <f t="shared" si="6"/>
        <v>309907.12943278655</v>
      </c>
      <c r="S2" s="3">
        <f t="shared" si="6"/>
        <v>313006.2007271144</v>
      </c>
      <c r="T2" s="3">
        <f t="shared" si="6"/>
        <v>316136.26273438556</v>
      </c>
      <c r="U2" s="3">
        <f t="shared" si="6"/>
        <v>319297.62536172941</v>
      </c>
      <c r="V2" s="3">
        <f t="shared" si="6"/>
        <v>322490.60161534674</v>
      </c>
      <c r="W2" s="3">
        <f t="shared" si="6"/>
        <v>325715.50763150019</v>
      </c>
    </row>
    <row r="3" spans="1:167" x14ac:dyDescent="0.25">
      <c r="A3" s="3" t="s">
        <v>10</v>
      </c>
      <c r="K3" s="3">
        <v>78129</v>
      </c>
      <c r="L3" s="3">
        <v>85200</v>
      </c>
      <c r="M3" s="3">
        <v>96169</v>
      </c>
      <c r="N3" s="3">
        <f t="shared" ref="N3:R3" si="7">M3*1.1</f>
        <v>105785.90000000001</v>
      </c>
      <c r="O3" s="3">
        <f t="shared" si="7"/>
        <v>116364.49000000002</v>
      </c>
      <c r="P3" s="3">
        <f t="shared" si="7"/>
        <v>128000.93900000003</v>
      </c>
      <c r="Q3" s="3">
        <f t="shared" si="7"/>
        <v>140801.03290000005</v>
      </c>
      <c r="R3" s="3">
        <f t="shared" si="7"/>
        <v>154881.13619000008</v>
      </c>
      <c r="S3" s="3">
        <f>R3*1.01</f>
        <v>156429.94755190008</v>
      </c>
      <c r="T3" s="3">
        <f t="shared" ref="T2:T3" si="8">S3*1.01</f>
        <v>157994.2470274191</v>
      </c>
      <c r="U3" s="3">
        <f t="shared" ref="U2:U3" si="9">T3*1.01</f>
        <v>159574.1894976933</v>
      </c>
      <c r="V3" s="3">
        <f t="shared" ref="V2:V3" si="10">U3*1.01</f>
        <v>161169.93139267023</v>
      </c>
      <c r="W3" s="3">
        <f t="shared" ref="W2:W3" si="11">V3*1.01</f>
        <v>162781.63070659694</v>
      </c>
    </row>
    <row r="4" spans="1:167" s="6" customFormat="1" x14ac:dyDescent="0.25">
      <c r="A4" s="6" t="s">
        <v>11</v>
      </c>
      <c r="K4" s="6">
        <f>SUM(K2:K3)</f>
        <v>394328</v>
      </c>
      <c r="L4" s="6">
        <f t="shared" ref="L4:M4" si="12">SUM(L2:L3)</f>
        <v>383285</v>
      </c>
      <c r="M4" s="6">
        <f t="shared" si="12"/>
        <v>391035</v>
      </c>
      <c r="N4" s="6">
        <f t="shared" ref="N4" si="13">SUM(N2:N3)</f>
        <v>403600.56</v>
      </c>
      <c r="O4" s="6">
        <f t="shared" ref="O4" si="14">SUM(O2:O3)</f>
        <v>417157.2966</v>
      </c>
      <c r="P4" s="6">
        <f t="shared" ref="P4" si="15">SUM(P2:P3)</f>
        <v>431801.67366599996</v>
      </c>
      <c r="Q4" s="6">
        <f t="shared" ref="Q4" si="16">SUM(Q2:Q3)</f>
        <v>447639.77491266001</v>
      </c>
      <c r="R4" s="6">
        <f t="shared" ref="R4:W4" si="17">SUM(R2:R3)</f>
        <v>464788.2656227866</v>
      </c>
      <c r="S4" s="6">
        <f t="shared" si="17"/>
        <v>469436.14827901451</v>
      </c>
      <c r="T4" s="6">
        <f t="shared" si="17"/>
        <v>474130.50976180466</v>
      </c>
      <c r="U4" s="6">
        <f t="shared" si="17"/>
        <v>478871.81485942274</v>
      </c>
      <c r="V4" s="6">
        <f t="shared" si="17"/>
        <v>483660.533008017</v>
      </c>
      <c r="W4" s="6">
        <f t="shared" si="17"/>
        <v>488497.13833809714</v>
      </c>
    </row>
    <row r="5" spans="1:167" x14ac:dyDescent="0.25">
      <c r="A5" s="3" t="s">
        <v>12</v>
      </c>
      <c r="K5" s="3">
        <v>201471</v>
      </c>
      <c r="L5" s="3">
        <v>189282</v>
      </c>
      <c r="M5" s="3">
        <v>185233</v>
      </c>
      <c r="N5" s="3">
        <f>N2*(1-N28)</f>
        <v>186531.68335000001</v>
      </c>
      <c r="O5" s="3">
        <f t="shared" ref="O5:R5" si="18">O2*(1-O28)</f>
        <v>187273.04211933498</v>
      </c>
      <c r="P5" s="3">
        <f t="shared" si="18"/>
        <v>187999.22291927363</v>
      </c>
      <c r="Q5" s="3">
        <f t="shared" si="18"/>
        <v>188709.61987982443</v>
      </c>
      <c r="R5" s="3">
        <f t="shared" si="18"/>
        <v>189403.61194508101</v>
      </c>
      <c r="S5" s="3">
        <f t="shared" ref="S5:W5" si="19">S2*(1-S28)</f>
        <v>190080.56253790599</v>
      </c>
      <c r="T5" s="3">
        <f t="shared" si="19"/>
        <v>190739.81921757406</v>
      </c>
      <c r="U5" s="3">
        <f t="shared" si="19"/>
        <v>191380.71333023004</v>
      </c>
      <c r="V5" s="3">
        <f t="shared" si="19"/>
        <v>192002.55965201417</v>
      </c>
      <c r="W5" s="3">
        <f t="shared" si="19"/>
        <v>192604.65602470466</v>
      </c>
    </row>
    <row r="6" spans="1:167" x14ac:dyDescent="0.25">
      <c r="A6" s="3" t="s">
        <v>13</v>
      </c>
      <c r="K6" s="3">
        <v>22075</v>
      </c>
      <c r="L6" s="3">
        <v>24855</v>
      </c>
      <c r="M6" s="3">
        <v>25119</v>
      </c>
      <c r="N6" s="3">
        <f>N3*(1-N29)</f>
        <v>26849.350000000009</v>
      </c>
      <c r="O6" s="3">
        <f t="shared" ref="O6:R6" si="20">O3*(1-O29)</f>
        <v>28665.982950000016</v>
      </c>
      <c r="P6" s="3">
        <f t="shared" si="20"/>
        <v>30567.897667450023</v>
      </c>
      <c r="Q6" s="3">
        <f t="shared" si="20"/>
        <v>32552.923979536969</v>
      </c>
      <c r="R6" s="3">
        <f t="shared" si="20"/>
        <v>34617.487179365584</v>
      </c>
      <c r="S6" s="3">
        <f t="shared" ref="S6:W6" si="21">S3*(1-S29)</f>
        <v>33748.999196151839</v>
      </c>
      <c r="T6" s="3">
        <f t="shared" si="21"/>
        <v>32847.411609720293</v>
      </c>
      <c r="U6" s="3">
        <f t="shared" si="21"/>
        <v>31911.90268809874</v>
      </c>
      <c r="V6" s="3">
        <f t="shared" si="21"/>
        <v>30941.632618202821</v>
      </c>
      <c r="W6" s="3">
        <f t="shared" si="21"/>
        <v>29935.743126762729</v>
      </c>
    </row>
    <row r="7" spans="1:167" x14ac:dyDescent="0.25">
      <c r="A7" s="3" t="s">
        <v>14</v>
      </c>
      <c r="K7" s="3">
        <f>K4-SUM(K5:K6)</f>
        <v>170782</v>
      </c>
      <c r="L7" s="3">
        <f t="shared" ref="L7:M7" si="22">L4-SUM(L5:L6)</f>
        <v>169148</v>
      </c>
      <c r="M7" s="3">
        <f t="shared" si="22"/>
        <v>180683</v>
      </c>
      <c r="N7" s="3">
        <f t="shared" ref="N7" si="23">N4-SUM(N5:N6)</f>
        <v>190219.52664999999</v>
      </c>
      <c r="O7" s="3">
        <f t="shared" ref="O7" si="24">O4-SUM(O5:O6)</f>
        <v>201218.27153066502</v>
      </c>
      <c r="P7" s="3">
        <f t="shared" ref="P7" si="25">P4-SUM(P5:P6)</f>
        <v>213234.55307927632</v>
      </c>
      <c r="Q7" s="3">
        <f t="shared" ref="Q7" si="26">Q4-SUM(Q5:Q6)</f>
        <v>226377.2310532986</v>
      </c>
      <c r="R7" s="3">
        <f t="shared" ref="R7:W7" si="27">R4-SUM(R5:R6)</f>
        <v>240767.16649834</v>
      </c>
      <c r="S7" s="3">
        <f t="shared" si="27"/>
        <v>245606.58654495666</v>
      </c>
      <c r="T7" s="3">
        <f t="shared" si="27"/>
        <v>250543.27893451031</v>
      </c>
      <c r="U7" s="3">
        <f t="shared" si="27"/>
        <v>255579.19884109395</v>
      </c>
      <c r="V7" s="3">
        <f t="shared" si="27"/>
        <v>260716.3407378</v>
      </c>
      <c r="W7" s="3">
        <f t="shared" si="27"/>
        <v>265956.73918662977</v>
      </c>
    </row>
    <row r="8" spans="1:167" x14ac:dyDescent="0.25">
      <c r="A8" s="3" t="s">
        <v>15</v>
      </c>
      <c r="K8" s="3">
        <v>26251</v>
      </c>
      <c r="L8" s="3">
        <v>29915</v>
      </c>
      <c r="M8" s="3">
        <v>31370</v>
      </c>
      <c r="N8" s="3">
        <f>M8*(1+N19)</f>
        <v>32378.046894012045</v>
      </c>
      <c r="O8" s="3">
        <f t="shared" ref="O8:R8" si="28">N8*(1+O19)</f>
        <v>33465.608946365413</v>
      </c>
      <c r="P8" s="3">
        <f t="shared" si="28"/>
        <v>34640.424777583641</v>
      </c>
      <c r="Q8" s="3">
        <f t="shared" si="28"/>
        <v>35911.004741289507</v>
      </c>
      <c r="R8" s="3">
        <f t="shared" si="28"/>
        <v>37286.708076225441</v>
      </c>
      <c r="S8" s="3">
        <f t="shared" ref="S8" si="29">R8*(1+S19)</f>
        <v>37659.575156987696</v>
      </c>
      <c r="T8" s="3">
        <f t="shared" ref="T8" si="30">S8*(1+T19)</f>
        <v>38036.170908557571</v>
      </c>
      <c r="U8" s="3">
        <f t="shared" ref="U8" si="31">T8*(1+U19)</f>
        <v>38416.532617643148</v>
      </c>
      <c r="V8" s="3">
        <f t="shared" ref="V8" si="32">U8*(1+V19)</f>
        <v>38800.697943819578</v>
      </c>
      <c r="W8" s="3">
        <f t="shared" ref="W8" si="33">V8*(1+W19)</f>
        <v>39188.70492325777</v>
      </c>
    </row>
    <row r="9" spans="1:167" x14ac:dyDescent="0.25">
      <c r="A9" s="3" t="s">
        <v>16</v>
      </c>
      <c r="K9" s="3">
        <v>25094</v>
      </c>
      <c r="L9" s="3">
        <v>24932</v>
      </c>
      <c r="M9" s="3">
        <v>26097</v>
      </c>
      <c r="N9" s="3">
        <f>M9*(1+N19)</f>
        <v>26935.603754957996</v>
      </c>
      <c r="O9" s="3">
        <f t="shared" ref="O9:R9" si="34">N9*(1+O19)</f>
        <v>27840.356922961371</v>
      </c>
      <c r="P9" s="3">
        <f t="shared" si="34"/>
        <v>28817.697335690158</v>
      </c>
      <c r="Q9" s="3">
        <f t="shared" si="34"/>
        <v>29874.704836896151</v>
      </c>
      <c r="R9" s="3">
        <f t="shared" si="34"/>
        <v>31019.165465899117</v>
      </c>
      <c r="S9" s="3">
        <f t="shared" ref="S9" si="35">R9*(1+S19)</f>
        <v>31329.35712055811</v>
      </c>
      <c r="T9" s="3">
        <f t="shared" ref="T9" si="36">S9*(1+T19)</f>
        <v>31642.650691763691</v>
      </c>
      <c r="U9" s="3">
        <f t="shared" ref="U9" si="37">T9*(1+U19)</f>
        <v>31959.077198681327</v>
      </c>
      <c r="V9" s="3">
        <f t="shared" ref="V9" si="38">U9*(1+V19)</f>
        <v>32278.667970668139</v>
      </c>
      <c r="W9" s="3">
        <f t="shared" ref="W9" si="39">V9*(1+W19)</f>
        <v>32601.454650374821</v>
      </c>
    </row>
    <row r="10" spans="1:167" x14ac:dyDescent="0.25">
      <c r="A10" s="3" t="s">
        <v>17</v>
      </c>
      <c r="K10" s="3">
        <f>SUM(K8:K9)</f>
        <v>51345</v>
      </c>
      <c r="L10" s="3">
        <f t="shared" ref="L10:M10" si="40">SUM(L8:L9)</f>
        <v>54847</v>
      </c>
      <c r="M10" s="3">
        <f t="shared" si="40"/>
        <v>57467</v>
      </c>
      <c r="N10" s="3">
        <f t="shared" ref="N10" si="41">SUM(N8:N9)</f>
        <v>59313.65064897004</v>
      </c>
      <c r="O10" s="3">
        <f t="shared" ref="O10" si="42">SUM(O8:O9)</f>
        <v>61305.965869326785</v>
      </c>
      <c r="P10" s="3">
        <f t="shared" ref="P10" si="43">SUM(P8:P9)</f>
        <v>63458.122113273799</v>
      </c>
      <c r="Q10" s="3">
        <f t="shared" ref="Q10" si="44">SUM(Q8:Q9)</f>
        <v>65785.709578185662</v>
      </c>
      <c r="R10" s="3">
        <f t="shared" ref="R10:W10" si="45">SUM(R8:R9)</f>
        <v>68305.873542124551</v>
      </c>
      <c r="S10" s="3">
        <f t="shared" si="45"/>
        <v>68988.932277545799</v>
      </c>
      <c r="T10" s="3">
        <f t="shared" si="45"/>
        <v>69678.821600321258</v>
      </c>
      <c r="U10" s="3">
        <f t="shared" si="45"/>
        <v>70375.609816324475</v>
      </c>
      <c r="V10" s="3">
        <f t="shared" si="45"/>
        <v>71079.365914487717</v>
      </c>
      <c r="W10" s="3">
        <f t="shared" si="45"/>
        <v>71790.159573632583</v>
      </c>
    </row>
    <row r="11" spans="1:167" x14ac:dyDescent="0.25">
      <c r="A11" s="3" t="s">
        <v>18</v>
      </c>
      <c r="K11" s="3">
        <f>K7-K10</f>
        <v>119437</v>
      </c>
      <c r="L11" s="3">
        <f t="shared" ref="L11:M11" si="46">L7-L10</f>
        <v>114301</v>
      </c>
      <c r="M11" s="3">
        <f t="shared" si="46"/>
        <v>123216</v>
      </c>
      <c r="N11" s="3">
        <f t="shared" ref="N11" si="47">N7-N10</f>
        <v>130905.87600102994</v>
      </c>
      <c r="O11" s="3">
        <f t="shared" ref="O11" si="48">O7-O10</f>
        <v>139912.30566133824</v>
      </c>
      <c r="P11" s="3">
        <f t="shared" ref="P11" si="49">P7-P10</f>
        <v>149776.43096600252</v>
      </c>
      <c r="Q11" s="3">
        <f t="shared" ref="Q11" si="50">Q7-Q10</f>
        <v>160591.52147511294</v>
      </c>
      <c r="R11" s="3">
        <f t="shared" ref="R11:W11" si="51">R7-R10</f>
        <v>172461.29295621545</v>
      </c>
      <c r="S11" s="3">
        <f t="shared" si="51"/>
        <v>176617.65426741086</v>
      </c>
      <c r="T11" s="3">
        <f t="shared" si="51"/>
        <v>180864.45733418904</v>
      </c>
      <c r="U11" s="3">
        <f t="shared" si="51"/>
        <v>185203.58902476949</v>
      </c>
      <c r="V11" s="3">
        <f t="shared" si="51"/>
        <v>189636.97482331228</v>
      </c>
      <c r="W11" s="3">
        <f t="shared" si="51"/>
        <v>194166.57961299719</v>
      </c>
    </row>
    <row r="12" spans="1:167" x14ac:dyDescent="0.25">
      <c r="A12" s="3" t="s">
        <v>19</v>
      </c>
      <c r="K12" s="3">
        <v>-334</v>
      </c>
      <c r="L12" s="3">
        <v>-565</v>
      </c>
      <c r="M12" s="3">
        <v>269</v>
      </c>
      <c r="N12" s="3">
        <f>M39*$Z$20</f>
        <v>-1810.86</v>
      </c>
      <c r="O12" s="3">
        <f>N39*$Z$20</f>
        <v>4308.2437584488198</v>
      </c>
      <c r="P12" s="3">
        <f>O39*$Z$20</f>
        <v>11144.297800946724</v>
      </c>
      <c r="Q12" s="3">
        <f>P39*$Z$20</f>
        <v>18771.940344500119</v>
      </c>
      <c r="R12" s="3">
        <f>Q39*$Z$20</f>
        <v>27273.768434749774</v>
      </c>
      <c r="S12" s="3">
        <f t="shared" ref="S12:W12" si="52">R39*$Z$20</f>
        <v>36741.210344681531</v>
      </c>
      <c r="T12" s="3">
        <f t="shared" si="52"/>
        <v>46854.420527294707</v>
      </c>
      <c r="U12" s="3">
        <f t="shared" si="52"/>
        <v>57648.295337929034</v>
      </c>
      <c r="V12" s="3">
        <f t="shared" si="52"/>
        <v>69159.474656720951</v>
      </c>
      <c r="W12" s="3">
        <f t="shared" si="52"/>
        <v>81426.426362074533</v>
      </c>
    </row>
    <row r="13" spans="1:167" x14ac:dyDescent="0.25">
      <c r="A13" s="3" t="s">
        <v>20</v>
      </c>
      <c r="K13" s="3">
        <f>K11+K12</f>
        <v>119103</v>
      </c>
      <c r="L13" s="3">
        <f t="shared" ref="L13:M13" si="53">L11+L12</f>
        <v>113736</v>
      </c>
      <c r="M13" s="3">
        <f t="shared" si="53"/>
        <v>123485</v>
      </c>
      <c r="N13" s="3">
        <f t="shared" ref="N13" si="54">N11+N12</f>
        <v>129095.01600102994</v>
      </c>
      <c r="O13" s="3">
        <f t="shared" ref="O13" si="55">O11+O12</f>
        <v>144220.54941978704</v>
      </c>
      <c r="P13" s="3">
        <f t="shared" ref="P13" si="56">P11+P12</f>
        <v>160920.72876694924</v>
      </c>
      <c r="Q13" s="3">
        <f t="shared" ref="Q13" si="57">Q11+Q12</f>
        <v>179363.46181961306</v>
      </c>
      <c r="R13" s="3">
        <f t="shared" ref="R13:W13" si="58">R11+R12</f>
        <v>199735.06139096522</v>
      </c>
      <c r="S13" s="3">
        <f t="shared" si="58"/>
        <v>213358.86461209238</v>
      </c>
      <c r="T13" s="3">
        <f t="shared" si="58"/>
        <v>227718.87786148375</v>
      </c>
      <c r="U13" s="3">
        <f t="shared" si="58"/>
        <v>242851.88436269853</v>
      </c>
      <c r="V13" s="3">
        <f t="shared" si="58"/>
        <v>258796.44948003325</v>
      </c>
      <c r="W13" s="3">
        <f t="shared" si="58"/>
        <v>275593.00597507169</v>
      </c>
    </row>
    <row r="14" spans="1:167" x14ac:dyDescent="0.25">
      <c r="A14" s="3" t="s">
        <v>42</v>
      </c>
      <c r="K14" s="3">
        <v>19300</v>
      </c>
      <c r="L14" s="3">
        <v>16741</v>
      </c>
      <c r="M14" s="3">
        <v>29749</v>
      </c>
      <c r="N14" s="3">
        <f>N13*N21</f>
        <v>27109.953360216288</v>
      </c>
      <c r="O14" s="3">
        <f t="shared" ref="O14:R14" si="59">O13*O21</f>
        <v>30286.315378155279</v>
      </c>
      <c r="P14" s="3">
        <f t="shared" si="59"/>
        <v>33793.353041059338</v>
      </c>
      <c r="Q14" s="3">
        <f t="shared" si="59"/>
        <v>37666.326982118742</v>
      </c>
      <c r="R14" s="3">
        <f t="shared" si="59"/>
        <v>41944.362892102698</v>
      </c>
      <c r="S14" s="3">
        <f t="shared" ref="S14:W14" si="60">S13*S21</f>
        <v>44805.361568539396</v>
      </c>
      <c r="T14" s="3">
        <f t="shared" si="60"/>
        <v>47820.964350911585</v>
      </c>
      <c r="U14" s="3">
        <f t="shared" si="60"/>
        <v>50998.895716166691</v>
      </c>
      <c r="V14" s="3">
        <f t="shared" si="60"/>
        <v>54347.254390806978</v>
      </c>
      <c r="W14" s="3">
        <f t="shared" si="60"/>
        <v>57874.531254765054</v>
      </c>
    </row>
    <row r="15" spans="1:167" s="6" customFormat="1" x14ac:dyDescent="0.25">
      <c r="A15" s="6" t="s">
        <v>21</v>
      </c>
      <c r="K15" s="6">
        <f>K13-K14</f>
        <v>99803</v>
      </c>
      <c r="L15" s="6">
        <f t="shared" ref="L15:N15" si="61">L13-L14</f>
        <v>96995</v>
      </c>
      <c r="M15" s="6">
        <f t="shared" si="61"/>
        <v>93736</v>
      </c>
      <c r="N15" s="6">
        <f t="shared" si="61"/>
        <v>101985.06264081366</v>
      </c>
      <c r="O15" s="6">
        <f t="shared" ref="O15" si="62">O13-O14</f>
        <v>113934.23404163176</v>
      </c>
      <c r="P15" s="6">
        <f t="shared" ref="P15" si="63">P13-P14</f>
        <v>127127.3757258899</v>
      </c>
      <c r="Q15" s="6">
        <f t="shared" ref="Q15" si="64">Q13-Q14</f>
        <v>141697.13483749432</v>
      </c>
      <c r="R15" s="6">
        <f t="shared" ref="R15:W15" si="65">R13-R14</f>
        <v>157790.6984988625</v>
      </c>
      <c r="S15" s="6">
        <f t="shared" si="65"/>
        <v>168553.50304355298</v>
      </c>
      <c r="T15" s="6">
        <f t="shared" si="65"/>
        <v>179897.91351057217</v>
      </c>
      <c r="U15" s="6">
        <f t="shared" si="65"/>
        <v>191852.98864653183</v>
      </c>
      <c r="V15" s="6">
        <f t="shared" si="65"/>
        <v>204449.19508922627</v>
      </c>
      <c r="W15" s="6">
        <f t="shared" si="65"/>
        <v>217718.47472030664</v>
      </c>
      <c r="X15" s="6">
        <f>W15*(1+$Z$21)</f>
        <v>219895.65946750971</v>
      </c>
      <c r="Y15" s="6">
        <f>X15*(1+$Z$21)</f>
        <v>222094.61606218482</v>
      </c>
      <c r="Z15" s="6">
        <f>Y15*(1+$Z$21)</f>
        <v>224315.56222280668</v>
      </c>
      <c r="AA15" s="6">
        <f>Z15*(1+$Z$21)</f>
        <v>226558.71784503476</v>
      </c>
      <c r="AB15" s="6">
        <f>AA15*(1+$Z$21)</f>
        <v>228824.3050234851</v>
      </c>
      <c r="AC15" s="6">
        <f>AB15*(1+$Z$21)</f>
        <v>231112.54807371995</v>
      </c>
      <c r="AD15" s="6">
        <f>AC15*(1+$Z$21)</f>
        <v>233423.67355445714</v>
      </c>
      <c r="AE15" s="6">
        <f>AD15*(1+$Z$21)</f>
        <v>235757.91029000172</v>
      </c>
      <c r="AF15" s="6">
        <f>AE15*(1+$Z$21)</f>
        <v>238115.48939290174</v>
      </c>
      <c r="AG15" s="6">
        <f>AF15*(1+$Z$21)</f>
        <v>240496.64428683076</v>
      </c>
      <c r="AH15" s="6">
        <f>AG15*(1+$Z$21)</f>
        <v>242901.61072969908</v>
      </c>
      <c r="AI15" s="6">
        <f>AH15*(1+$Z$21)</f>
        <v>245330.62683699606</v>
      </c>
      <c r="AJ15" s="6">
        <f>AI15*(1+$Z$21)</f>
        <v>247783.93310536601</v>
      </c>
      <c r="AK15" s="6">
        <f>AJ15*(1+$Z$21)</f>
        <v>250261.77243641968</v>
      </c>
      <c r="AL15" s="6">
        <f>AK15*(1+$Z$21)</f>
        <v>252764.39016078386</v>
      </c>
      <c r="AM15" s="6">
        <f>AL15*(1+$Z$21)</f>
        <v>255292.0340623917</v>
      </c>
      <c r="AN15" s="6">
        <f>AM15*(1+$Z$21)</f>
        <v>257844.95440301561</v>
      </c>
      <c r="AO15" s="6">
        <f>AN15*(1+$Z$21)</f>
        <v>260423.40394704576</v>
      </c>
      <c r="AP15" s="6">
        <f>AO15*(1+$Z$21)</f>
        <v>263027.63798651623</v>
      </c>
      <c r="AQ15" s="6">
        <f>AP15*(1+$Z$21)</f>
        <v>265657.91436638142</v>
      </c>
      <c r="AR15" s="6">
        <f>AQ15*(1+$Z$21)</f>
        <v>268314.49351004523</v>
      </c>
      <c r="AS15" s="6">
        <f>AR15*(1+$Z$21)</f>
        <v>270997.63844514568</v>
      </c>
      <c r="AT15" s="6">
        <f>AS15*(1+$Z$21)</f>
        <v>273707.61482959712</v>
      </c>
      <c r="AU15" s="6">
        <f>AT15*(1+$Z$21)</f>
        <v>276444.69097789307</v>
      </c>
      <c r="AV15" s="6">
        <f>AU15*(1+$Z$21)</f>
        <v>279209.137887672</v>
      </c>
      <c r="AW15" s="6">
        <f>AV15*(1+$Z$21)</f>
        <v>282001.2292665487</v>
      </c>
      <c r="AX15" s="6">
        <f>AW15*(1+$Z$21)</f>
        <v>284821.24155921419</v>
      </c>
      <c r="AY15" s="6">
        <f>AX15*(1+$Z$21)</f>
        <v>287669.45397480635</v>
      </c>
      <c r="AZ15" s="6">
        <f>AY15*(1+$Z$21)</f>
        <v>290546.14851455443</v>
      </c>
      <c r="BA15" s="6">
        <f>AZ15*(1+$Z$21)</f>
        <v>293451.60999969998</v>
      </c>
      <c r="BB15" s="6">
        <f>BA15*(1+$Z$21)</f>
        <v>296386.12609969696</v>
      </c>
      <c r="BC15" s="6">
        <f>BB15*(1+$Z$21)</f>
        <v>299349.98736069392</v>
      </c>
      <c r="BD15" s="6">
        <f>BC15*(1+$Z$21)</f>
        <v>302343.48723430088</v>
      </c>
      <c r="BE15" s="6">
        <f>BD15*(1+$Z$21)</f>
        <v>305366.92210664391</v>
      </c>
      <c r="BF15" s="6">
        <f>BE15*(1+$Z$21)</f>
        <v>308420.59132771037</v>
      </c>
      <c r="BG15" s="6">
        <f>BF15*(1+$Z$21)</f>
        <v>311504.79724098748</v>
      </c>
      <c r="BH15" s="6">
        <f>BG15*(1+$Z$21)</f>
        <v>314619.84521339735</v>
      </c>
      <c r="BI15" s="6">
        <f>BH15*(1+$Z$21)</f>
        <v>317766.04366553132</v>
      </c>
      <c r="BJ15" s="6">
        <f>BI15*(1+$Z$21)</f>
        <v>320943.70410218666</v>
      </c>
      <c r="BK15" s="6">
        <f>BJ15*(1+$Z$21)</f>
        <v>324153.14114320854</v>
      </c>
      <c r="BL15" s="6">
        <f>BK15*(1+$Z$21)</f>
        <v>327394.67255464062</v>
      </c>
      <c r="BM15" s="6">
        <f>BL15*(1+$Z$21)</f>
        <v>330668.61928018701</v>
      </c>
      <c r="BN15" s="6">
        <f>BM15*(1+$Z$21)</f>
        <v>333975.30547298887</v>
      </c>
      <c r="BO15" s="6">
        <f>BN15*(1+$Z$21)</f>
        <v>337315.05852771876</v>
      </c>
      <c r="BP15" s="6">
        <f>BO15*(1+$Z$21)</f>
        <v>340688.20911299594</v>
      </c>
      <c r="BQ15" s="6">
        <f>BP15*(1+$Z$21)</f>
        <v>344095.0912041259</v>
      </c>
      <c r="BR15" s="6">
        <f>BQ15*(1+$Z$21)</f>
        <v>347536.04211616714</v>
      </c>
      <c r="BS15" s="6">
        <f>BR15*(1+$Z$21)</f>
        <v>351011.40253732883</v>
      </c>
      <c r="BT15" s="6">
        <f>BS15*(1+$Z$21)</f>
        <v>354521.51656270213</v>
      </c>
      <c r="BU15" s="6">
        <f>BT15*(1+$Z$21)</f>
        <v>358066.73172832915</v>
      </c>
      <c r="BV15" s="6">
        <f>BU15*(1+$Z$21)</f>
        <v>361647.39904561243</v>
      </c>
      <c r="BW15" s="6">
        <f>BV15*(1+$Z$21)</f>
        <v>365263.87303606857</v>
      </c>
      <c r="BX15" s="6">
        <f>BW15*(1+$Z$21)</f>
        <v>368916.51176642923</v>
      </c>
      <c r="BY15" s="6">
        <f>BX15*(1+$Z$21)</f>
        <v>372605.67688409355</v>
      </c>
      <c r="BZ15" s="6">
        <f>BY15*(1+$Z$21)</f>
        <v>376331.73365293449</v>
      </c>
      <c r="CA15" s="6">
        <f>BZ15*(1+$Z$21)</f>
        <v>380095.05098946387</v>
      </c>
      <c r="CB15" s="6">
        <f>CA15*(1+$Z$21)</f>
        <v>383896.00149935851</v>
      </c>
      <c r="CC15" s="6">
        <f>CB15*(1+$Z$21)</f>
        <v>387734.96151435212</v>
      </c>
      <c r="CD15" s="6">
        <f>CC15*(1+$Z$21)</f>
        <v>391612.31112949562</v>
      </c>
      <c r="CE15" s="6">
        <f>CD15*(1+$Z$21)</f>
        <v>395528.43424079055</v>
      </c>
      <c r="CF15" s="6">
        <f>CE15*(1+$Z$21)</f>
        <v>399483.71858319844</v>
      </c>
      <c r="CG15" s="6">
        <f>CF15*(1+$Z$21)</f>
        <v>403478.55576903041</v>
      </c>
      <c r="CH15" s="6">
        <f>CG15*(1+$Z$21)</f>
        <v>407513.34132672072</v>
      </c>
      <c r="CI15" s="6">
        <f>CH15*(1+$Z$21)</f>
        <v>411588.47473998793</v>
      </c>
      <c r="CJ15" s="6">
        <f>CI15*(1+$Z$21)</f>
        <v>415704.35948738782</v>
      </c>
      <c r="CK15" s="6">
        <f>CJ15*(1+$Z$21)</f>
        <v>419861.40308226168</v>
      </c>
      <c r="CL15" s="6">
        <f>CK15*(1+$Z$21)</f>
        <v>424060.01711308432</v>
      </c>
      <c r="CM15" s="6">
        <f>CL15*(1+$Z$21)</f>
        <v>428300.61728421517</v>
      </c>
      <c r="CN15" s="6">
        <f>CM15*(1+$Z$21)</f>
        <v>432583.62345705734</v>
      </c>
      <c r="CO15" s="6">
        <f>CN15*(1+$Z$21)</f>
        <v>436909.45969162794</v>
      </c>
      <c r="CP15" s="6">
        <f>CO15*(1+$Z$21)</f>
        <v>441278.55428854423</v>
      </c>
      <c r="CQ15" s="6">
        <f>CP15*(1+$Z$21)</f>
        <v>445691.33983142965</v>
      </c>
      <c r="CR15" s="6">
        <f>CQ15*(1+$Z$21)</f>
        <v>450148.25322974398</v>
      </c>
      <c r="CS15" s="6">
        <f>CR15*(1+$Z$21)</f>
        <v>454649.73576204141</v>
      </c>
      <c r="CT15" s="6">
        <f>CS15*(1+$Z$21)</f>
        <v>459196.2331196618</v>
      </c>
      <c r="CU15" s="6">
        <f>CT15*(1+$Z$21)</f>
        <v>463788.19545085845</v>
      </c>
      <c r="CV15" s="6">
        <f>CU15*(1+$Z$21)</f>
        <v>468426.07740536705</v>
      </c>
      <c r="CW15" s="6">
        <f>CV15*(1+$Z$21)</f>
        <v>473110.33817942074</v>
      </c>
      <c r="CX15" s="6">
        <f>CW15*(1+$Z$21)</f>
        <v>477841.44156121498</v>
      </c>
      <c r="CY15" s="6">
        <f>CX15*(1+$Z$21)</f>
        <v>482619.85597682715</v>
      </c>
      <c r="CZ15" s="6">
        <f>CY15*(1+$Z$21)</f>
        <v>487446.05453659542</v>
      </c>
      <c r="DA15" s="6">
        <f>CZ15*(1+$Z$21)</f>
        <v>492320.51508196135</v>
      </c>
      <c r="DB15" s="6">
        <f>DA15*(1+$Z$21)</f>
        <v>497243.72023278096</v>
      </c>
      <c r="DC15" s="6">
        <f>DB15*(1+$Z$21)</f>
        <v>502216.15743510879</v>
      </c>
      <c r="DD15" s="6">
        <f>DC15*(1+$Z$21)</f>
        <v>507238.31900945987</v>
      </c>
      <c r="DE15" s="6">
        <f>DD15*(1+$Z$21)</f>
        <v>512310.70219955448</v>
      </c>
      <c r="DF15" s="6">
        <f>DE15*(1+$Z$21)</f>
        <v>517433.80922155001</v>
      </c>
      <c r="DG15" s="6">
        <f>DF15*(1+$Z$21)</f>
        <v>522608.14731376548</v>
      </c>
      <c r="DH15" s="6">
        <f>DG15*(1+$Z$21)</f>
        <v>527834.2287869032</v>
      </c>
      <c r="DI15" s="6">
        <f>DH15*(1+$Z$21)</f>
        <v>533112.57107477228</v>
      </c>
      <c r="DJ15" s="6">
        <f>DI15*(1+$Z$21)</f>
        <v>538443.69678551995</v>
      </c>
      <c r="DK15" s="6">
        <f>DJ15*(1+$Z$21)</f>
        <v>543828.13375337515</v>
      </c>
      <c r="DL15" s="6">
        <f>DK15*(1+$Z$21)</f>
        <v>549266.41509090888</v>
      </c>
      <c r="DM15" s="6">
        <f>DL15*(1+$Z$21)</f>
        <v>554759.07924181793</v>
      </c>
      <c r="DN15" s="6">
        <f>DM15*(1+$Z$21)</f>
        <v>560306.67003423616</v>
      </c>
      <c r="DO15" s="6">
        <f>DN15*(1+$Z$21)</f>
        <v>565909.7367345785</v>
      </c>
      <c r="DP15" s="6">
        <f>DO15*(1+$Z$21)</f>
        <v>571568.83410192432</v>
      </c>
      <c r="DQ15" s="6">
        <f>DP15*(1+$Z$21)</f>
        <v>577284.52244294353</v>
      </c>
      <c r="DR15" s="6">
        <f>DQ15*(1+$Z$21)</f>
        <v>583057.36766737292</v>
      </c>
      <c r="DS15" s="6">
        <f>DR15*(1+$Z$21)</f>
        <v>588887.94134404662</v>
      </c>
      <c r="DT15" s="6">
        <f>DS15*(1+$Z$21)</f>
        <v>594776.82075748709</v>
      </c>
      <c r="DU15" s="6">
        <f>DT15*(1+$Z$21)</f>
        <v>600724.58896506194</v>
      </c>
      <c r="DV15" s="6">
        <f>DU15*(1+$Z$21)</f>
        <v>606731.83485471259</v>
      </c>
      <c r="DW15" s="6">
        <f>DV15*(1+$Z$21)</f>
        <v>612799.15320325969</v>
      </c>
      <c r="DX15" s="6">
        <f>DW15*(1+$Z$21)</f>
        <v>618927.1447352923</v>
      </c>
      <c r="DY15" s="6">
        <f>DX15*(1+$Z$21)</f>
        <v>625116.41618264525</v>
      </c>
      <c r="DZ15" s="6">
        <f>DY15*(1+$Z$21)</f>
        <v>631367.58034447173</v>
      </c>
      <c r="EA15" s="6">
        <f>DZ15*(1+$Z$21)</f>
        <v>637681.25614791643</v>
      </c>
      <c r="EB15" s="6">
        <f>EA15*(1+$Z$21)</f>
        <v>644058.06870939559</v>
      </c>
      <c r="EC15" s="6">
        <f>EB15*(1+$Z$21)</f>
        <v>650498.64939648961</v>
      </c>
      <c r="ED15" s="6">
        <f>EC15*(1+$Z$21)</f>
        <v>657003.63589045452</v>
      </c>
      <c r="EE15" s="6">
        <f>ED15*(1+$Z$21)</f>
        <v>663573.67224935908</v>
      </c>
      <c r="EF15" s="6">
        <f>EE15*(1+$Z$21)</f>
        <v>670209.40897185262</v>
      </c>
      <c r="EG15" s="6">
        <f>EF15*(1+$Z$21)</f>
        <v>676911.50306157116</v>
      </c>
      <c r="EH15" s="6">
        <f>EG15*(1+$Z$21)</f>
        <v>683680.61809218687</v>
      </c>
      <c r="EI15" s="6">
        <f>EH15*(1+$Z$21)</f>
        <v>690517.42427310871</v>
      </c>
      <c r="EJ15" s="6">
        <f>EI15*(1+$Z$21)</f>
        <v>697422.59851583978</v>
      </c>
      <c r="EK15" s="6">
        <f>EJ15*(1+$Z$21)</f>
        <v>704396.82450099813</v>
      </c>
      <c r="EL15" s="6">
        <f>EK15*(1+$Z$21)</f>
        <v>711440.79274600814</v>
      </c>
      <c r="EM15" s="6">
        <f>EL15*(1+$Z$21)</f>
        <v>718555.20067346818</v>
      </c>
      <c r="EN15" s="6">
        <f>EM15*(1+$Z$21)</f>
        <v>725740.75268020283</v>
      </c>
      <c r="EO15" s="6">
        <f>EN15*(1+$Z$21)</f>
        <v>732998.16020700487</v>
      </c>
      <c r="EP15" s="6">
        <f>EO15*(1+$Z$21)</f>
        <v>740328.14180907491</v>
      </c>
      <c r="EQ15" s="6">
        <f>EP15*(1+$Z$21)</f>
        <v>747731.42322716571</v>
      </c>
      <c r="ER15" s="6">
        <f>EQ15*(1+$Z$21)</f>
        <v>755208.73745943734</v>
      </c>
      <c r="ES15" s="6">
        <f>ER15*(1+$Z$21)</f>
        <v>762760.82483403175</v>
      </c>
      <c r="ET15" s="6">
        <f>ES15*(1+$Z$21)</f>
        <v>770388.43308237207</v>
      </c>
      <c r="EU15" s="6">
        <f>ET15*(1+$Z$21)</f>
        <v>778092.31741319585</v>
      </c>
      <c r="EV15" s="6">
        <f>EU15*(1+$Z$21)</f>
        <v>785873.24058732786</v>
      </c>
      <c r="EW15" s="6">
        <f>EV15*(1+$Z$21)</f>
        <v>793731.97299320111</v>
      </c>
      <c r="EX15" s="6">
        <f>EW15*(1+$Z$21)</f>
        <v>801669.29272313311</v>
      </c>
      <c r="EY15" s="6">
        <f>EX15*(1+$Z$21)</f>
        <v>809685.98565036443</v>
      </c>
      <c r="EZ15" s="6">
        <f>EY15*(1+$Z$21)</f>
        <v>817782.84550686809</v>
      </c>
      <c r="FA15" s="6">
        <f>EZ15*(1+$Z$21)</f>
        <v>825960.67396193673</v>
      </c>
      <c r="FB15" s="6">
        <f>FA15*(1+$Z$21)</f>
        <v>834220.28070155613</v>
      </c>
      <c r="FC15" s="6">
        <f>FB15*(1+$Z$21)</f>
        <v>842562.48350857175</v>
      </c>
      <c r="FD15" s="6">
        <f>FC15*(1+$Z$21)</f>
        <v>850988.10834365746</v>
      </c>
      <c r="FE15" s="6">
        <f>FD15*(1+$Z$21)</f>
        <v>859497.989427094</v>
      </c>
      <c r="FF15" s="6">
        <f>FE15*(1+$Z$21)</f>
        <v>868092.969321365</v>
      </c>
      <c r="FG15" s="6">
        <f>FF15*(1+$Z$21)</f>
        <v>876773.89901457867</v>
      </c>
      <c r="FH15" s="6">
        <f>FG15*(1+$Z$21)</f>
        <v>885541.63800472452</v>
      </c>
      <c r="FI15" s="6">
        <f>FH15*(1+$Z$21)</f>
        <v>894397.05438477173</v>
      </c>
      <c r="FJ15" s="6">
        <f>FI15*(1+$Z$21)</f>
        <v>903341.0249286195</v>
      </c>
      <c r="FK15" s="6">
        <f>FJ15*(1+$Z$21)</f>
        <v>912374.43517790572</v>
      </c>
    </row>
    <row r="16" spans="1:167" x14ac:dyDescent="0.25">
      <c r="A16" s="3" t="s">
        <v>22</v>
      </c>
      <c r="K16" s="2">
        <f>K15/K17</f>
        <v>6.1132073160273928</v>
      </c>
      <c r="L16" s="2">
        <f t="shared" ref="L16:N16" si="66">L15/L17</f>
        <v>6.1340711462450592</v>
      </c>
      <c r="M16" s="2">
        <f t="shared" si="66"/>
        <v>6.08355345564995</v>
      </c>
      <c r="N16" s="2">
        <f t="shared" si="66"/>
        <v>6.7468287007683028</v>
      </c>
      <c r="O16" s="2">
        <f t="shared" ref="O16" si="67">O15/O17</f>
        <v>7.5373269410976294</v>
      </c>
      <c r="P16" s="2">
        <f t="shared" ref="P16" si="68">P15/P17</f>
        <v>8.4101201194687683</v>
      </c>
      <c r="Q16" s="2">
        <f t="shared" ref="Q16" si="69">Q15/Q17</f>
        <v>9.3739835166376242</v>
      </c>
      <c r="R16" s="2">
        <f t="shared" ref="R16:W16" si="70">R15/R17</f>
        <v>10.438654306619641</v>
      </c>
      <c r="S16" s="2">
        <f t="shared" si="70"/>
        <v>11.150668367527983</v>
      </c>
      <c r="T16" s="2">
        <f t="shared" si="70"/>
        <v>11.901158607473681</v>
      </c>
      <c r="U16" s="2">
        <f t="shared" si="70"/>
        <v>12.69204740979967</v>
      </c>
      <c r="V16" s="2">
        <f t="shared" si="70"/>
        <v>13.525350296985067</v>
      </c>
      <c r="W16" s="2">
        <f t="shared" si="70"/>
        <v>14.40318038636588</v>
      </c>
    </row>
    <row r="17" spans="1:26" x14ac:dyDescent="0.25">
      <c r="A17" s="3" t="s">
        <v>2</v>
      </c>
      <c r="K17" s="3">
        <v>16325.8</v>
      </c>
      <c r="L17" s="3">
        <v>15812.5</v>
      </c>
      <c r="M17" s="3">
        <v>15408.1</v>
      </c>
      <c r="N17" s="3">
        <v>15116</v>
      </c>
      <c r="O17" s="3">
        <v>15116</v>
      </c>
      <c r="P17" s="3">
        <v>15116</v>
      </c>
      <c r="Q17" s="3">
        <v>15116</v>
      </c>
      <c r="R17" s="3">
        <v>15116</v>
      </c>
      <c r="S17" s="3">
        <v>15116</v>
      </c>
      <c r="T17" s="3">
        <v>15116</v>
      </c>
      <c r="U17" s="3">
        <v>15116</v>
      </c>
      <c r="V17" s="3">
        <v>15116</v>
      </c>
      <c r="W17" s="3">
        <v>15116</v>
      </c>
    </row>
    <row r="19" spans="1:26" s="6" customFormat="1" x14ac:dyDescent="0.25">
      <c r="A19" s="6" t="s">
        <v>23</v>
      </c>
      <c r="L19" s="4">
        <f t="shared" ref="L19:R19" si="71">L4/K4-1</f>
        <v>-2.800460530319937E-2</v>
      </c>
      <c r="M19" s="4">
        <f t="shared" si="71"/>
        <v>2.021994077514111E-2</v>
      </c>
      <c r="N19" s="4">
        <f t="shared" si="71"/>
        <v>3.2134105642717348E-2</v>
      </c>
      <c r="O19" s="4">
        <f t="shared" si="71"/>
        <v>3.3589489073057699E-2</v>
      </c>
      <c r="P19" s="4">
        <f t="shared" si="71"/>
        <v>3.5105168207190784E-2</v>
      </c>
      <c r="Q19" s="4">
        <f t="shared" si="71"/>
        <v>3.6679110370727352E-2</v>
      </c>
      <c r="R19" s="4">
        <f t="shared" si="71"/>
        <v>3.8308684060688103E-2</v>
      </c>
      <c r="S19" s="4">
        <f t="shared" ref="S19" si="72">S4/R4-1</f>
        <v>1.0000000000000009E-2</v>
      </c>
      <c r="T19" s="4">
        <f t="shared" ref="T19" si="73">T4/S4-1</f>
        <v>1.0000000000000009E-2</v>
      </c>
      <c r="U19" s="4">
        <f t="shared" ref="U19" si="74">U4/T4-1</f>
        <v>1.0000000000000009E-2</v>
      </c>
      <c r="V19" s="4">
        <f t="shared" ref="V19" si="75">V4/U4-1</f>
        <v>1.0000000000000009E-2</v>
      </c>
      <c r="W19" s="4">
        <f t="shared" ref="W19" si="76">W4/V4-1</f>
        <v>1.0000000000000009E-2</v>
      </c>
    </row>
    <row r="20" spans="1:26" x14ac:dyDescent="0.25">
      <c r="A20" s="3" t="s">
        <v>24</v>
      </c>
      <c r="Y20" s="3" t="s">
        <v>35</v>
      </c>
      <c r="Z20" s="5">
        <v>0.06</v>
      </c>
    </row>
    <row r="21" spans="1:26" x14ac:dyDescent="0.25">
      <c r="A21" s="3" t="s">
        <v>43</v>
      </c>
      <c r="K21" s="5">
        <f>K7/K4</f>
        <v>0.43309630561360085</v>
      </c>
      <c r="L21" s="5">
        <f>L14/L13</f>
        <v>0.14719174228036858</v>
      </c>
      <c r="M21" s="5">
        <f>M14/M13</f>
        <v>0.24091185164189982</v>
      </c>
      <c r="N21" s="5">
        <v>0.21</v>
      </c>
      <c r="O21" s="5">
        <v>0.21</v>
      </c>
      <c r="P21" s="5">
        <v>0.21</v>
      </c>
      <c r="Q21" s="5">
        <v>0.21</v>
      </c>
      <c r="R21" s="5">
        <v>0.21</v>
      </c>
      <c r="S21" s="5">
        <v>0.21</v>
      </c>
      <c r="T21" s="5">
        <v>0.21</v>
      </c>
      <c r="U21" s="5">
        <v>0.21</v>
      </c>
      <c r="V21" s="5">
        <v>0.21</v>
      </c>
      <c r="W21" s="5">
        <v>0.21</v>
      </c>
      <c r="Y21" s="3" t="s">
        <v>36</v>
      </c>
      <c r="Z21" s="5">
        <v>0.01</v>
      </c>
    </row>
    <row r="22" spans="1:26" x14ac:dyDescent="0.25">
      <c r="Y22" s="3" t="s">
        <v>37</v>
      </c>
      <c r="Z22" s="8">
        <v>0.08</v>
      </c>
    </row>
    <row r="23" spans="1:26" s="6" customFormat="1" x14ac:dyDescent="0.25">
      <c r="A23" s="6" t="s">
        <v>25</v>
      </c>
      <c r="K23" s="4">
        <f>K7/K4</f>
        <v>0.43309630561360085</v>
      </c>
      <c r="L23" s="4">
        <f t="shared" ref="L23:R23" si="77">L7/L4</f>
        <v>0.44131129577207562</v>
      </c>
      <c r="M23" s="4">
        <f t="shared" si="77"/>
        <v>0.46206349815233932</v>
      </c>
      <c r="N23" s="4">
        <f t="shared" si="77"/>
        <v>0.47130639920321216</v>
      </c>
      <c r="O23" s="4">
        <f t="shared" si="77"/>
        <v>0.48235587192331281</v>
      </c>
      <c r="P23" s="4">
        <f t="shared" si="77"/>
        <v>0.49382521209080343</v>
      </c>
      <c r="Q23" s="4">
        <f t="shared" si="77"/>
        <v>0.50571294987686821</v>
      </c>
      <c r="R23" s="4">
        <f t="shared" si="77"/>
        <v>0.51801472693319262</v>
      </c>
      <c r="S23" s="4">
        <f t="shared" ref="S23:W23" si="78">S7/S4</f>
        <v>0.52319487420252453</v>
      </c>
      <c r="T23" s="4">
        <f t="shared" si="78"/>
        <v>0.52842682294454979</v>
      </c>
      <c r="U23" s="4">
        <f t="shared" si="78"/>
        <v>0.53371109117399529</v>
      </c>
      <c r="V23" s="4">
        <f t="shared" si="78"/>
        <v>0.53904820208573534</v>
      </c>
      <c r="W23" s="4">
        <f t="shared" si="78"/>
        <v>0.54443868410659269</v>
      </c>
      <c r="Y23" s="3" t="s">
        <v>34</v>
      </c>
      <c r="Z23" s="6">
        <f>NPV(Z22,N35:FK35)+Sheet1!E5-Sheet1!E6</f>
        <v>2704942.9967930559</v>
      </c>
    </row>
    <row r="24" spans="1:26" x14ac:dyDescent="0.25">
      <c r="A24" s="3" t="s">
        <v>26</v>
      </c>
      <c r="K24" s="5">
        <f>K11/K4</f>
        <v>0.30288744395528594</v>
      </c>
      <c r="L24" s="5">
        <f t="shared" ref="L24:R24" si="79">L11/L4</f>
        <v>0.29821412265024722</v>
      </c>
      <c r="M24" s="5">
        <f t="shared" si="79"/>
        <v>0.31510222870075566</v>
      </c>
      <c r="N24" s="5">
        <f t="shared" si="79"/>
        <v>0.32434512975162855</v>
      </c>
      <c r="O24" s="5">
        <f t="shared" si="79"/>
        <v>0.3353946024717292</v>
      </c>
      <c r="P24" s="5">
        <f t="shared" si="79"/>
        <v>0.34686394263921982</v>
      </c>
      <c r="Q24" s="5">
        <f t="shared" si="79"/>
        <v>0.3587516804252846</v>
      </c>
      <c r="R24" s="5">
        <f t="shared" si="79"/>
        <v>0.37105345748160901</v>
      </c>
      <c r="S24" s="5">
        <f t="shared" ref="S24:W24" si="80">S11/S4</f>
        <v>0.37623360475094098</v>
      </c>
      <c r="T24" s="5">
        <f t="shared" si="80"/>
        <v>0.38146555349296624</v>
      </c>
      <c r="U24" s="5">
        <f t="shared" si="80"/>
        <v>0.38674982172241174</v>
      </c>
      <c r="V24" s="5">
        <f t="shared" si="80"/>
        <v>0.39208693263415173</v>
      </c>
      <c r="W24" s="5">
        <f t="shared" si="80"/>
        <v>0.39747741465500913</v>
      </c>
      <c r="Y24" s="3" t="s">
        <v>1</v>
      </c>
      <c r="Z24" s="3">
        <f>Z23/Sheet1!E3</f>
        <v>178.94778185700216</v>
      </c>
    </row>
    <row r="25" spans="1:26" x14ac:dyDescent="0.25"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Y25" s="3" t="s">
        <v>38</v>
      </c>
      <c r="Z25" s="5">
        <f>Z24/Sheet1!E2-1</f>
        <v>-9.1635625091359585E-2</v>
      </c>
    </row>
    <row r="26" spans="1:26" x14ac:dyDescent="0.25">
      <c r="A26" s="3" t="s">
        <v>48</v>
      </c>
      <c r="K26" s="5"/>
      <c r="L26" s="5">
        <f>L2/K2-1</f>
        <v>-5.7286708686618226E-2</v>
      </c>
      <c r="M26" s="5">
        <f>M2/L2-1</f>
        <v>-1.0798933190197424E-2</v>
      </c>
      <c r="N26" s="5">
        <f t="shared" ref="N26:R26" si="81">N2/M2-1</f>
        <v>1.0000000000000009E-2</v>
      </c>
      <c r="O26" s="5">
        <f t="shared" si="81"/>
        <v>1.0000000000000009E-2</v>
      </c>
      <c r="P26" s="5">
        <f t="shared" si="81"/>
        <v>1.0000000000000009E-2</v>
      </c>
      <c r="Q26" s="5">
        <f t="shared" si="81"/>
        <v>1.0000000000000009E-2</v>
      </c>
      <c r="R26" s="5">
        <f t="shared" si="81"/>
        <v>1.0000000000000009E-2</v>
      </c>
      <c r="S26" s="5">
        <f t="shared" ref="S26:S27" si="82">S2/R2-1</f>
        <v>1.0000000000000009E-2</v>
      </c>
      <c r="T26" s="5">
        <f t="shared" ref="T26:T27" si="83">T2/S2-1</f>
        <v>1.0000000000000009E-2</v>
      </c>
      <c r="U26" s="5">
        <f t="shared" ref="U26:U27" si="84">U2/T2-1</f>
        <v>1.0000000000000009E-2</v>
      </c>
      <c r="V26" s="5">
        <f t="shared" ref="V26:V27" si="85">V2/U2-1</f>
        <v>1.0000000000000009E-2</v>
      </c>
      <c r="W26" s="5">
        <f t="shared" ref="W26:W27" si="86">W2/V2-1</f>
        <v>1.0000000000000009E-2</v>
      </c>
    </row>
    <row r="27" spans="1:26" x14ac:dyDescent="0.25">
      <c r="A27" s="3" t="s">
        <v>49</v>
      </c>
      <c r="K27" s="5"/>
      <c r="L27" s="5">
        <f>L3/K3-1</f>
        <v>9.0504166186691215E-2</v>
      </c>
      <c r="M27" s="5">
        <f>M3/L3-1</f>
        <v>0.12874413145539898</v>
      </c>
      <c r="N27" s="5">
        <f t="shared" ref="N27:R27" si="87">N3/M3-1</f>
        <v>0.10000000000000009</v>
      </c>
      <c r="O27" s="5">
        <f t="shared" si="87"/>
        <v>0.10000000000000009</v>
      </c>
      <c r="P27" s="5">
        <f t="shared" si="87"/>
        <v>0.10000000000000009</v>
      </c>
      <c r="Q27" s="5">
        <f t="shared" si="87"/>
        <v>0.10000000000000009</v>
      </c>
      <c r="R27" s="5">
        <f t="shared" si="87"/>
        <v>0.10000000000000009</v>
      </c>
      <c r="S27" s="5">
        <f t="shared" si="82"/>
        <v>1.0000000000000009E-2</v>
      </c>
      <c r="T27" s="5">
        <f t="shared" si="83"/>
        <v>1.0000000000000009E-2</v>
      </c>
      <c r="U27" s="5">
        <f t="shared" si="84"/>
        <v>1.0000000000000009E-2</v>
      </c>
      <c r="V27" s="5">
        <f t="shared" si="85"/>
        <v>1.0000000000000009E-2</v>
      </c>
      <c r="W27" s="5">
        <f t="shared" si="86"/>
        <v>1.0000000000000009E-2</v>
      </c>
    </row>
    <row r="28" spans="1:26" x14ac:dyDescent="0.25">
      <c r="A28" s="3" t="s">
        <v>46</v>
      </c>
      <c r="K28" s="5">
        <f t="shared" ref="K28:M29" si="88">(K2-K5)/K2</f>
        <v>0.36283479707399452</v>
      </c>
      <c r="L28" s="5">
        <f t="shared" si="88"/>
        <v>0.36500662562691849</v>
      </c>
      <c r="M28" s="5">
        <f t="shared" si="88"/>
        <v>0.37180617636485724</v>
      </c>
      <c r="N28" s="5">
        <f>M28*1.005</f>
        <v>0.37366520724668151</v>
      </c>
      <c r="O28" s="5">
        <f t="shared" ref="O28:R29" si="89">N28*1.01</f>
        <v>0.37740185931914833</v>
      </c>
      <c r="P28" s="5">
        <f t="shared" si="89"/>
        <v>0.38117587791233981</v>
      </c>
      <c r="Q28" s="5">
        <f t="shared" si="89"/>
        <v>0.38498763669146319</v>
      </c>
      <c r="R28" s="5">
        <f t="shared" si="89"/>
        <v>0.38883751305837783</v>
      </c>
      <c r="S28" s="5">
        <f t="shared" ref="S28:S29" si="90">R28*1.01</f>
        <v>0.39272588818896159</v>
      </c>
      <c r="T28" s="5">
        <f t="shared" ref="T28:T29" si="91">S28*1.01</f>
        <v>0.3966531470708512</v>
      </c>
      <c r="U28" s="5">
        <f t="shared" ref="U28:U29" si="92">T28*1.01</f>
        <v>0.40061967854155972</v>
      </c>
      <c r="V28" s="5">
        <f t="shared" ref="V28:V29" si="93">U28*1.01</f>
        <v>0.4046258753269753</v>
      </c>
      <c r="W28" s="5">
        <f t="shared" ref="W28:W29" si="94">V28*1.01</f>
        <v>0.40867213408024505</v>
      </c>
    </row>
    <row r="29" spans="1:26" x14ac:dyDescent="0.25">
      <c r="A29" s="3" t="s">
        <v>47</v>
      </c>
      <c r="K29" s="5">
        <f t="shared" si="88"/>
        <v>0.71745446633132381</v>
      </c>
      <c r="L29" s="5">
        <f t="shared" si="88"/>
        <v>0.70827464788732397</v>
      </c>
      <c r="M29" s="5">
        <f t="shared" si="88"/>
        <v>0.7388035645582256</v>
      </c>
      <c r="N29" s="5">
        <f>M29*1.01</f>
        <v>0.74619160020380781</v>
      </c>
      <c r="O29" s="5">
        <f t="shared" si="89"/>
        <v>0.75365351620584586</v>
      </c>
      <c r="P29" s="5">
        <f t="shared" si="89"/>
        <v>0.7611900513679043</v>
      </c>
      <c r="Q29" s="5">
        <f t="shared" si="89"/>
        <v>0.7688019518815834</v>
      </c>
      <c r="R29" s="5">
        <f t="shared" si="89"/>
        <v>0.77648997140039921</v>
      </c>
      <c r="S29" s="5">
        <f t="shared" si="90"/>
        <v>0.78425487111440317</v>
      </c>
      <c r="T29" s="5">
        <f t="shared" si="91"/>
        <v>0.79209741982554727</v>
      </c>
      <c r="U29" s="5">
        <f t="shared" si="92"/>
        <v>0.8000183940238027</v>
      </c>
      <c r="V29" s="5">
        <f t="shared" si="93"/>
        <v>0.80801857796404075</v>
      </c>
      <c r="W29" s="5">
        <f t="shared" si="94"/>
        <v>0.81609876374368118</v>
      </c>
    </row>
    <row r="30" spans="1:26" x14ac:dyDescent="0.25">
      <c r="A30" s="3" t="s">
        <v>10</v>
      </c>
      <c r="K30" s="5">
        <f>K3/K4</f>
        <v>0.19813201192915542</v>
      </c>
      <c r="L30" s="5">
        <f t="shared" ref="L30:R30" si="95">L3/L4</f>
        <v>0.222288897295746</v>
      </c>
      <c r="M30" s="5">
        <f t="shared" si="95"/>
        <v>0.24593450714130449</v>
      </c>
      <c r="N30" s="5">
        <f t="shared" si="95"/>
        <v>0.26210543414508647</v>
      </c>
      <c r="O30" s="5">
        <f t="shared" si="95"/>
        <v>0.27894631341323162</v>
      </c>
      <c r="P30" s="5">
        <f t="shared" si="95"/>
        <v>0.29643455967474824</v>
      </c>
      <c r="Q30" s="5">
        <f t="shared" si="95"/>
        <v>0.31454093400764499</v>
      </c>
      <c r="R30" s="5">
        <f t="shared" si="95"/>
        <v>0.33322944584771141</v>
      </c>
      <c r="S30" s="5">
        <f t="shared" ref="S30:W30" si="96">S3/S4</f>
        <v>0.33322944584771141</v>
      </c>
      <c r="T30" s="5">
        <f t="shared" si="96"/>
        <v>0.33322944584771141</v>
      </c>
      <c r="U30" s="5">
        <f t="shared" si="96"/>
        <v>0.33322944584771141</v>
      </c>
      <c r="V30" s="5">
        <f t="shared" si="96"/>
        <v>0.33322944584771141</v>
      </c>
      <c r="W30" s="5">
        <f t="shared" si="96"/>
        <v>0.33322944584771141</v>
      </c>
    </row>
    <row r="31" spans="1:26" x14ac:dyDescent="0.25">
      <c r="A31" s="3" t="s">
        <v>9</v>
      </c>
      <c r="K31" s="5">
        <f>K2/K4</f>
        <v>0.80186798807084458</v>
      </c>
      <c r="L31" s="5">
        <f t="shared" ref="L31:R31" si="97">L2/L4</f>
        <v>0.77771110270425403</v>
      </c>
      <c r="M31" s="5">
        <f t="shared" si="97"/>
        <v>0.75406549285869551</v>
      </c>
      <c r="N31" s="5">
        <f t="shared" si="97"/>
        <v>0.73789456585491353</v>
      </c>
      <c r="O31" s="5">
        <f t="shared" si="97"/>
        <v>0.72105368658676827</v>
      </c>
      <c r="P31" s="5">
        <f t="shared" si="97"/>
        <v>0.70356544032525181</v>
      </c>
      <c r="Q31" s="5">
        <f t="shared" si="97"/>
        <v>0.68545906599235507</v>
      </c>
      <c r="R31" s="5">
        <f t="shared" si="97"/>
        <v>0.6667705541522887</v>
      </c>
      <c r="S31" s="5">
        <f t="shared" ref="S31:W31" si="98">S2/S4</f>
        <v>0.66677055415228859</v>
      </c>
      <c r="T31" s="5">
        <f t="shared" si="98"/>
        <v>0.66677055415228859</v>
      </c>
      <c r="U31" s="5">
        <f t="shared" si="98"/>
        <v>0.66677055415228847</v>
      </c>
      <c r="V31" s="5">
        <f t="shared" si="98"/>
        <v>0.66677055415228859</v>
      </c>
      <c r="W31" s="5">
        <f t="shared" si="98"/>
        <v>0.66677055415228859</v>
      </c>
    </row>
    <row r="33" spans="1:163" x14ac:dyDescent="0.25">
      <c r="A33" s="3" t="s">
        <v>27</v>
      </c>
      <c r="K33" s="3">
        <v>122151</v>
      </c>
      <c r="L33" s="3">
        <v>110543</v>
      </c>
      <c r="M33" s="3">
        <v>118254</v>
      </c>
      <c r="N33" s="3">
        <f>N15*N36</f>
        <v>122382.07516897639</v>
      </c>
      <c r="O33" s="3">
        <f t="shared" ref="O33:R33" si="99">O15*O36</f>
        <v>136721.08084995812</v>
      </c>
      <c r="P33" s="3">
        <f t="shared" si="99"/>
        <v>152552.85087106787</v>
      </c>
      <c r="Q33" s="3">
        <f t="shared" si="99"/>
        <v>170036.56180499317</v>
      </c>
      <c r="R33" s="3">
        <f t="shared" si="99"/>
        <v>189348.838198635</v>
      </c>
      <c r="S33" s="3">
        <f t="shared" ref="S33:W33" si="100">S15*S36</f>
        <v>202264.20365226356</v>
      </c>
      <c r="T33" s="3">
        <f t="shared" si="100"/>
        <v>215877.49621268659</v>
      </c>
      <c r="U33" s="3">
        <f t="shared" si="100"/>
        <v>230223.58637583817</v>
      </c>
      <c r="V33" s="3">
        <f t="shared" si="100"/>
        <v>245339.03410707152</v>
      </c>
      <c r="W33" s="3">
        <f t="shared" si="100"/>
        <v>261262.16966436795</v>
      </c>
    </row>
    <row r="34" spans="1:163" x14ac:dyDescent="0.25">
      <c r="A34" s="3" t="s">
        <v>28</v>
      </c>
      <c r="K34" s="3">
        <v>10708</v>
      </c>
      <c r="L34" s="3">
        <v>10959</v>
      </c>
      <c r="M34" s="3">
        <v>9447</v>
      </c>
      <c r="N34" s="3">
        <f>N33*N37</f>
        <v>9790.5660135181115</v>
      </c>
      <c r="O34" s="3">
        <f>O33*O37</f>
        <v>10937.686467996649</v>
      </c>
      <c r="P34" s="3">
        <f>P33*P37</f>
        <v>12204.22806968543</v>
      </c>
      <c r="Q34" s="3">
        <f>Q33*Q37</f>
        <v>13602.924944399454</v>
      </c>
      <c r="R34" s="3">
        <f>R33*R37</f>
        <v>15147.907055890801</v>
      </c>
      <c r="S34" s="3">
        <f t="shared" ref="S34:W34" si="101">S33*S37</f>
        <v>16181.136292181085</v>
      </c>
      <c r="T34" s="3">
        <f t="shared" si="101"/>
        <v>17270.199697014927</v>
      </c>
      <c r="U34" s="3">
        <f t="shared" si="101"/>
        <v>18417.886910067053</v>
      </c>
      <c r="V34" s="3">
        <f t="shared" si="101"/>
        <v>19627.122728565722</v>
      </c>
      <c r="W34" s="3">
        <f t="shared" si="101"/>
        <v>20900.973573149437</v>
      </c>
    </row>
    <row r="35" spans="1:163" s="6" customFormat="1" x14ac:dyDescent="0.25">
      <c r="A35" s="6" t="s">
        <v>29</v>
      </c>
      <c r="K35" s="6">
        <f>K33-K34</f>
        <v>111443</v>
      </c>
      <c r="L35" s="6">
        <f t="shared" ref="L35:M35" si="102">L33-L34</f>
        <v>99584</v>
      </c>
      <c r="M35" s="6">
        <f t="shared" si="102"/>
        <v>108807</v>
      </c>
      <c r="N35" s="6">
        <f t="shared" ref="N35" si="103">N33-N34</f>
        <v>112591.50915545828</v>
      </c>
      <c r="O35" s="6">
        <f t="shared" ref="O35" si="104">O33-O34</f>
        <v>125783.39438196147</v>
      </c>
      <c r="P35" s="6">
        <f t="shared" ref="P35" si="105">P33-P34</f>
        <v>140348.62280138244</v>
      </c>
      <c r="Q35" s="6">
        <f t="shared" ref="Q35" si="106">Q33-Q34</f>
        <v>156433.63686059372</v>
      </c>
      <c r="R35" s="6">
        <f t="shared" ref="R35:W35" si="107">R33-R34</f>
        <v>174200.9311427442</v>
      </c>
      <c r="S35" s="6">
        <f t="shared" si="107"/>
        <v>186083.06736008247</v>
      </c>
      <c r="T35" s="6">
        <f t="shared" si="107"/>
        <v>198607.29651567165</v>
      </c>
      <c r="U35" s="6">
        <f t="shared" si="107"/>
        <v>211805.69946577112</v>
      </c>
      <c r="V35" s="6">
        <f t="shared" si="107"/>
        <v>225711.91137850581</v>
      </c>
      <c r="W35" s="6">
        <f t="shared" si="107"/>
        <v>240361.1960912185</v>
      </c>
      <c r="X35" s="6">
        <f>W35*(1+$Z$21)</f>
        <v>242764.80805213068</v>
      </c>
      <c r="Y35" s="6">
        <f>X35*(1+$Z$21)</f>
        <v>245192.45613265201</v>
      </c>
      <c r="Z35" s="6">
        <f>Y35*(1+$Z$21)</f>
        <v>247644.38069397851</v>
      </c>
      <c r="AA35" s="6">
        <f>Z35*(1+$Z$21)</f>
        <v>250120.8245009183</v>
      </c>
      <c r="AB35" s="6">
        <f>AA35*(1+$Z$21)</f>
        <v>252622.03274592748</v>
      </c>
      <c r="AC35" s="6">
        <f>AB35*(1+$Z$21)</f>
        <v>255148.25307338676</v>
      </c>
      <c r="AD35" s="6">
        <f>AC35*(1+$Z$21)</f>
        <v>257699.73560412062</v>
      </c>
      <c r="AE35" s="6">
        <f>AD35*(1+$Z$21)</f>
        <v>260276.73296016184</v>
      </c>
      <c r="AF35" s="6">
        <f>AE35*(1+$Z$21)</f>
        <v>262879.50028976344</v>
      </c>
      <c r="AG35" s="6">
        <f>AF35*(1+$Z$21)</f>
        <v>265508.29529266106</v>
      </c>
      <c r="AH35" s="6">
        <f>AG35*(1+$Z$21)</f>
        <v>268163.37824558769</v>
      </c>
      <c r="AI35" s="6">
        <f>AH35*(1+$Z$21)</f>
        <v>270845.01202804357</v>
      </c>
      <c r="AJ35" s="6">
        <f>AI35*(1+$Z$21)</f>
        <v>273553.462148324</v>
      </c>
      <c r="AK35" s="6">
        <f>AJ35*(1+$Z$21)</f>
        <v>276288.99676980724</v>
      </c>
      <c r="AL35" s="6">
        <f>AK35*(1+$Z$21)</f>
        <v>279051.88673750532</v>
      </c>
      <c r="AM35" s="6">
        <f>AL35*(1+$Z$21)</f>
        <v>281842.40560488036</v>
      </c>
      <c r="AN35" s="6">
        <f>AM35*(1+$Z$21)</f>
        <v>284660.82966092916</v>
      </c>
      <c r="AO35" s="6">
        <f>AN35*(1+$Z$21)</f>
        <v>287507.43795753847</v>
      </c>
      <c r="AP35" s="6">
        <f>AO35*(1+$Z$21)</f>
        <v>290382.51233711385</v>
      </c>
      <c r="AQ35" s="6">
        <f>AP35*(1+$Z$21)</f>
        <v>293286.337460485</v>
      </c>
      <c r="AR35" s="6">
        <f>AQ35*(1+$Z$21)</f>
        <v>296219.20083508984</v>
      </c>
      <c r="AS35" s="6">
        <f>AR35*(1+$Z$21)</f>
        <v>299181.39284344076</v>
      </c>
      <c r="AT35" s="6">
        <f>AS35*(1+$Z$21)</f>
        <v>302173.20677187515</v>
      </c>
      <c r="AU35" s="6">
        <f>AT35*(1+$Z$21)</f>
        <v>305194.9388395939</v>
      </c>
      <c r="AV35" s="6">
        <f>AU35*(1+$Z$21)</f>
        <v>308246.88822798984</v>
      </c>
      <c r="AW35" s="6">
        <f>AV35*(1+$Z$21)</f>
        <v>311329.35711026972</v>
      </c>
      <c r="AX35" s="6">
        <f>AW35*(1+$Z$21)</f>
        <v>314442.65068137244</v>
      </c>
      <c r="AY35" s="6">
        <f>AX35*(1+$Z$21)</f>
        <v>317587.07718818617</v>
      </c>
      <c r="AZ35" s="6">
        <f>AY35*(1+$Z$21)</f>
        <v>320762.94796006806</v>
      </c>
      <c r="BA35" s="6">
        <f>AZ35*(1+$Z$21)</f>
        <v>323970.57743966876</v>
      </c>
      <c r="BB35" s="6">
        <f>BA35*(1+$Z$21)</f>
        <v>327210.28321406548</v>
      </c>
      <c r="BC35" s="6">
        <f>BB35*(1+$Z$21)</f>
        <v>330482.38604620611</v>
      </c>
      <c r="BD35" s="6">
        <f>BC35*(1+$Z$21)</f>
        <v>333787.20990666817</v>
      </c>
      <c r="BE35" s="6">
        <f>BD35*(1+$Z$21)</f>
        <v>337125.08200573485</v>
      </c>
      <c r="BF35" s="6">
        <f>BE35*(1+$Z$21)</f>
        <v>340496.3328257922</v>
      </c>
      <c r="BG35" s="6">
        <f>BF35*(1+$Z$21)</f>
        <v>343901.2961540501</v>
      </c>
      <c r="BH35" s="6">
        <f>BG35*(1+$Z$21)</f>
        <v>347340.30911559059</v>
      </c>
      <c r="BI35" s="6">
        <f>BH35*(1+$Z$21)</f>
        <v>350813.71220674651</v>
      </c>
      <c r="BJ35" s="6">
        <f>BI35*(1+$Z$21)</f>
        <v>354321.84932881396</v>
      </c>
      <c r="BK35" s="6">
        <f>BJ35*(1+$Z$21)</f>
        <v>357865.06782210211</v>
      </c>
      <c r="BL35" s="6">
        <f>BK35*(1+$Z$21)</f>
        <v>361443.71850032313</v>
      </c>
      <c r="BM35" s="6">
        <f>BL35*(1+$Z$21)</f>
        <v>365058.15568532638</v>
      </c>
      <c r="BN35" s="6">
        <f>BM35*(1+$Z$21)</f>
        <v>368708.73724217963</v>
      </c>
      <c r="BO35" s="6">
        <f>BN35*(1+$Z$21)</f>
        <v>372395.82461460144</v>
      </c>
      <c r="BP35" s="6">
        <f>BO35*(1+$Z$21)</f>
        <v>376119.78286074748</v>
      </c>
      <c r="BQ35" s="6">
        <f>BP35*(1+$Z$21)</f>
        <v>379880.98068935494</v>
      </c>
      <c r="BR35" s="6">
        <f>BQ35*(1+$Z$21)</f>
        <v>383679.79049624852</v>
      </c>
      <c r="BS35" s="6">
        <f>BR35*(1+$Z$21)</f>
        <v>387516.58840121102</v>
      </c>
      <c r="BT35" s="6">
        <f>BS35*(1+$Z$21)</f>
        <v>391391.75428522314</v>
      </c>
      <c r="BU35" s="6">
        <f>BT35*(1+$Z$21)</f>
        <v>395305.67182807537</v>
      </c>
      <c r="BV35" s="6">
        <f>BU35*(1+$Z$21)</f>
        <v>399258.72854635614</v>
      </c>
      <c r="BW35" s="6">
        <f>BV35*(1+$Z$21)</f>
        <v>403251.31583181972</v>
      </c>
      <c r="BX35" s="6">
        <f>BW35*(1+$Z$21)</f>
        <v>407283.8289901379</v>
      </c>
      <c r="BY35" s="6">
        <f>BX35*(1+$Z$21)</f>
        <v>411356.66728003928</v>
      </c>
      <c r="BZ35" s="6">
        <f>BY35*(1+$Z$21)</f>
        <v>415470.23395283968</v>
      </c>
      <c r="CA35" s="6">
        <f>BZ35*(1+$Z$21)</f>
        <v>419624.9362923681</v>
      </c>
      <c r="CB35" s="6">
        <f>CA35*(1+$Z$21)</f>
        <v>423821.18565529177</v>
      </c>
      <c r="CC35" s="6">
        <f>CB35*(1+$Z$21)</f>
        <v>428059.3975118447</v>
      </c>
      <c r="CD35" s="6">
        <f>CC35*(1+$Z$21)</f>
        <v>432339.99148696318</v>
      </c>
      <c r="CE35" s="6">
        <f>CD35*(1+$Z$21)</f>
        <v>436663.39140183281</v>
      </c>
      <c r="CF35" s="6">
        <f>CE35*(1+$Z$21)</f>
        <v>441030.02531585115</v>
      </c>
      <c r="CG35" s="6">
        <f>CF35*(1+$Z$21)</f>
        <v>445440.32556900964</v>
      </c>
      <c r="CH35" s="6">
        <f>CG35*(1+$Z$21)</f>
        <v>449894.72882469976</v>
      </c>
      <c r="CI35" s="6">
        <f>CH35*(1+$Z$21)</f>
        <v>454393.67611294676</v>
      </c>
      <c r="CJ35" s="6">
        <f>CI35*(1+$Z$21)</f>
        <v>458937.61287407624</v>
      </c>
      <c r="CK35" s="6">
        <f>CJ35*(1+$Z$21)</f>
        <v>463526.98900281702</v>
      </c>
      <c r="CL35" s="6">
        <f>CK35*(1+$Z$21)</f>
        <v>468162.25889284519</v>
      </c>
      <c r="CM35" s="6">
        <f>CL35*(1+$Z$21)</f>
        <v>472843.88148177363</v>
      </c>
      <c r="CN35" s="6">
        <f>CM35*(1+$Z$21)</f>
        <v>477572.32029659138</v>
      </c>
      <c r="CO35" s="6">
        <f>CN35*(1+$Z$21)</f>
        <v>482348.0434995573</v>
      </c>
      <c r="CP35" s="6">
        <f>CO35*(1+$Z$21)</f>
        <v>487171.52393455285</v>
      </c>
      <c r="CQ35" s="6">
        <f>CP35*(1+$Z$21)</f>
        <v>492043.23917389842</v>
      </c>
      <c r="CR35" s="6">
        <f>CQ35*(1+$Z$21)</f>
        <v>496963.6715656374</v>
      </c>
      <c r="CS35" s="6">
        <f>CR35*(1+$Z$21)</f>
        <v>501933.30828129378</v>
      </c>
      <c r="CT35" s="6">
        <f>CS35*(1+$Z$21)</f>
        <v>506952.64136410673</v>
      </c>
      <c r="CU35" s="6">
        <f>CT35*(1+$Z$21)</f>
        <v>512022.16777774779</v>
      </c>
      <c r="CV35" s="6">
        <f>CU35*(1+$Z$21)</f>
        <v>517142.38945552526</v>
      </c>
      <c r="CW35" s="6">
        <f>CV35*(1+$Z$21)</f>
        <v>522313.81335008051</v>
      </c>
      <c r="CX35" s="6">
        <f>CW35*(1+$Z$21)</f>
        <v>527536.95148358133</v>
      </c>
      <c r="CY35" s="6">
        <f>CX35*(1+$Z$21)</f>
        <v>532812.3209984171</v>
      </c>
      <c r="CZ35" s="6">
        <f>CY35*(1+$Z$21)</f>
        <v>538140.44420840126</v>
      </c>
      <c r="DA35" s="6">
        <f>CZ35*(1+$Z$21)</f>
        <v>543521.84865048528</v>
      </c>
      <c r="DB35" s="6">
        <f>DA35*(1+$Z$21)</f>
        <v>548957.06713699014</v>
      </c>
      <c r="DC35" s="6">
        <f>DB35*(1+$Z$21)</f>
        <v>554446.63780836004</v>
      </c>
      <c r="DD35" s="6">
        <f>DC35*(1+$Z$21)</f>
        <v>559991.10418644361</v>
      </c>
      <c r="DE35" s="6">
        <f>DD35*(1+$Z$21)</f>
        <v>565591.01522830804</v>
      </c>
      <c r="DF35" s="6">
        <f>DE35*(1+$Z$21)</f>
        <v>571246.92538059107</v>
      </c>
      <c r="DG35" s="6">
        <f>DF35*(1+$Z$21)</f>
        <v>576959.394634397</v>
      </c>
      <c r="DH35" s="6">
        <f>DG35*(1+$Z$21)</f>
        <v>582728.98858074099</v>
      </c>
      <c r="DI35" s="6">
        <f>DH35*(1+$Z$21)</f>
        <v>588556.27846654842</v>
      </c>
      <c r="DJ35" s="6">
        <f>DI35*(1+$Z$21)</f>
        <v>594441.84125121392</v>
      </c>
      <c r="DK35" s="6">
        <f>DJ35*(1+$Z$21)</f>
        <v>600386.25966372609</v>
      </c>
      <c r="DL35" s="6">
        <f>DK35*(1+$Z$21)</f>
        <v>606390.12226036331</v>
      </c>
      <c r="DM35" s="6">
        <f>DL35*(1+$Z$21)</f>
        <v>612454.02348296694</v>
      </c>
      <c r="DN35" s="6">
        <f>DM35*(1+$Z$21)</f>
        <v>618578.56371779658</v>
      </c>
      <c r="DO35" s="6">
        <f>DN35*(1+$Z$21)</f>
        <v>624764.34935497458</v>
      </c>
      <c r="DP35" s="6">
        <f>DO35*(1+$Z$21)</f>
        <v>631011.99284852436</v>
      </c>
      <c r="DQ35" s="6">
        <f>DP35*(1+$Z$21)</f>
        <v>637322.11277700961</v>
      </c>
      <c r="DR35" s="6">
        <f>DQ35*(1+$Z$21)</f>
        <v>643695.33390477975</v>
      </c>
      <c r="DS35" s="6">
        <f>DR35*(1+$Z$21)</f>
        <v>650132.2872438276</v>
      </c>
      <c r="DT35" s="6">
        <f>DS35*(1+$Z$21)</f>
        <v>656633.61011626583</v>
      </c>
      <c r="DU35" s="6">
        <f>DT35*(1+$Z$21)</f>
        <v>663199.94621742854</v>
      </c>
      <c r="DV35" s="6">
        <f>DU35*(1+$Z$21)</f>
        <v>669831.9456796028</v>
      </c>
      <c r="DW35" s="6">
        <f>DV35*(1+$Z$21)</f>
        <v>676530.26513639884</v>
      </c>
      <c r="DX35" s="6">
        <f>DW35*(1+$Z$21)</f>
        <v>683295.56778776285</v>
      </c>
      <c r="DY35" s="6">
        <f>DX35*(1+$Z$21)</f>
        <v>690128.52346564049</v>
      </c>
      <c r="DZ35" s="6">
        <f>DY35*(1+$Z$21)</f>
        <v>697029.80870029691</v>
      </c>
      <c r="EA35" s="6">
        <f>DZ35*(1+$Z$21)</f>
        <v>704000.10678729985</v>
      </c>
      <c r="EB35" s="6">
        <f>EA35*(1+$Z$21)</f>
        <v>711040.10785517283</v>
      </c>
      <c r="EC35" s="6">
        <f>EB35*(1+$Z$21)</f>
        <v>718150.5089337246</v>
      </c>
      <c r="ED35" s="6">
        <f>EC35*(1+$Z$21)</f>
        <v>725332.01402306184</v>
      </c>
      <c r="EE35" s="6">
        <f>ED35*(1+$Z$21)</f>
        <v>732585.33416329243</v>
      </c>
      <c r="EF35" s="6">
        <f>EE35*(1+$Z$21)</f>
        <v>739911.18750492542</v>
      </c>
      <c r="EG35" s="6">
        <f>EF35*(1+$Z$21)</f>
        <v>747310.29937997472</v>
      </c>
      <c r="EH35" s="6">
        <f>EG35*(1+$Z$21)</f>
        <v>754783.40237377444</v>
      </c>
      <c r="EI35" s="6">
        <f>EH35*(1+$Z$21)</f>
        <v>762331.23639751214</v>
      </c>
      <c r="EJ35" s="6">
        <f>EI35*(1+$Z$21)</f>
        <v>769954.54876148724</v>
      </c>
      <c r="EK35" s="6">
        <f>EJ35*(1+$Z$21)</f>
        <v>777654.09424910217</v>
      </c>
      <c r="EL35" s="6">
        <f>EK35*(1+$Z$21)</f>
        <v>785430.6351915932</v>
      </c>
      <c r="EM35" s="6">
        <f>EL35*(1+$Z$21)</f>
        <v>793284.94154350914</v>
      </c>
      <c r="EN35" s="6">
        <f>EM35*(1+$Z$21)</f>
        <v>801217.79095894424</v>
      </c>
      <c r="EO35" s="6">
        <f>EN35*(1+$Z$21)</f>
        <v>809229.96886853373</v>
      </c>
      <c r="EP35" s="6">
        <f>EO35*(1+$Z$21)</f>
        <v>817322.26855721907</v>
      </c>
      <c r="EQ35" s="6">
        <f>EP35*(1+$Z$21)</f>
        <v>825495.49124279129</v>
      </c>
      <c r="ER35" s="6">
        <f>EQ35*(1+$Z$21)</f>
        <v>833750.44615521922</v>
      </c>
      <c r="ES35" s="6">
        <f>ER35*(1+$Z$21)</f>
        <v>842087.95061677147</v>
      </c>
      <c r="ET35" s="6">
        <f>ES35*(1+$Z$21)</f>
        <v>850508.83012293919</v>
      </c>
      <c r="EU35" s="6">
        <f>ET35*(1+$Z$21)</f>
        <v>859013.9184241686</v>
      </c>
      <c r="EV35" s="6">
        <f>EU35*(1+$Z$21)</f>
        <v>867604.05760841025</v>
      </c>
      <c r="EW35" s="6">
        <f>EV35*(1+$Z$21)</f>
        <v>876280.09818449442</v>
      </c>
      <c r="EX35" s="6">
        <f>EW35*(1+$Z$21)</f>
        <v>885042.89916633943</v>
      </c>
      <c r="EY35" s="6">
        <f>EX35*(1+$Z$21)</f>
        <v>893893.32815800281</v>
      </c>
      <c r="EZ35" s="6">
        <f>EY35*(1+$Z$21)</f>
        <v>902832.2614395828</v>
      </c>
      <c r="FA35" s="6">
        <f>EZ35*(1+$Z$21)</f>
        <v>911860.58405397867</v>
      </c>
      <c r="FB35" s="6">
        <f>FA35*(1+$Z$21)</f>
        <v>920979.18989451847</v>
      </c>
      <c r="FC35" s="6">
        <f>FB35*(1+$Z$21)</f>
        <v>930188.9817934637</v>
      </c>
      <c r="FD35" s="6">
        <f>FC35*(1+$Z$21)</f>
        <v>939490.8716113983</v>
      </c>
      <c r="FE35" s="6">
        <f>FD35*(1+$Z$21)</f>
        <v>948885.7803275123</v>
      </c>
      <c r="FF35" s="6">
        <f>FE35*(1+$Z$21)</f>
        <v>958374.63813078741</v>
      </c>
      <c r="FG35" s="6">
        <f>FF35*(1+$Z$21)</f>
        <v>967958.38451209525</v>
      </c>
    </row>
    <row r="36" spans="1:163" x14ac:dyDescent="0.25">
      <c r="K36" s="5">
        <f>K33/K15</f>
        <v>1.2239211246154926</v>
      </c>
      <c r="L36" s="5">
        <f>L33/L15</f>
        <v>1.1396773029537606</v>
      </c>
      <c r="M36" s="5">
        <f>M33/M15</f>
        <v>1.2615643936161134</v>
      </c>
      <c r="N36" s="5">
        <v>1.2</v>
      </c>
      <c r="O36" s="5">
        <v>1.2</v>
      </c>
      <c r="P36" s="5">
        <v>1.2</v>
      </c>
      <c r="Q36" s="5">
        <v>1.2</v>
      </c>
      <c r="R36" s="5">
        <v>1.2</v>
      </c>
      <c r="S36" s="5">
        <v>1.2</v>
      </c>
      <c r="T36" s="5">
        <v>1.2</v>
      </c>
      <c r="U36" s="5">
        <v>1.2</v>
      </c>
      <c r="V36" s="5">
        <v>1.2</v>
      </c>
      <c r="W36" s="5">
        <v>1.2</v>
      </c>
    </row>
    <row r="37" spans="1:163" x14ac:dyDescent="0.25">
      <c r="K37" s="5">
        <f>K34/K33</f>
        <v>8.7661992124501639E-2</v>
      </c>
      <c r="L37" s="5">
        <f>L34/L33</f>
        <v>9.9137892042010803E-2</v>
      </c>
      <c r="M37" s="5">
        <f>M34/M33</f>
        <v>7.9887361104064136E-2</v>
      </c>
      <c r="N37" s="5">
        <v>0.08</v>
      </c>
      <c r="O37" s="5">
        <v>0.08</v>
      </c>
      <c r="P37" s="5">
        <v>0.08</v>
      </c>
      <c r="Q37" s="5">
        <v>0.08</v>
      </c>
      <c r="R37" s="5">
        <v>0.08</v>
      </c>
      <c r="S37" s="5">
        <v>0.08</v>
      </c>
      <c r="T37" s="5">
        <v>0.08</v>
      </c>
      <c r="U37" s="5">
        <v>0.08</v>
      </c>
      <c r="V37" s="5">
        <v>0.08</v>
      </c>
      <c r="W37" s="5">
        <v>0.08</v>
      </c>
    </row>
    <row r="38" spans="1:163" x14ac:dyDescent="0.25"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163" x14ac:dyDescent="0.25">
      <c r="A39" s="3" t="s">
        <v>39</v>
      </c>
      <c r="M39" s="3">
        <f>M44-M48</f>
        <v>-30181</v>
      </c>
      <c r="N39" s="3">
        <f>M39+N15</f>
        <v>71804.06264081366</v>
      </c>
      <c r="O39" s="3">
        <f t="shared" ref="O39:R39" si="108">N39+O15</f>
        <v>185738.29668244542</v>
      </c>
      <c r="P39" s="3">
        <f t="shared" si="108"/>
        <v>312865.67240833532</v>
      </c>
      <c r="Q39" s="3">
        <f t="shared" si="108"/>
        <v>454562.80724582961</v>
      </c>
      <c r="R39" s="3">
        <f t="shared" si="108"/>
        <v>612353.50574469217</v>
      </c>
      <c r="S39" s="3">
        <f t="shared" ref="S39" si="109">R39+S15</f>
        <v>780907.00878824515</v>
      </c>
      <c r="T39" s="3">
        <f t="shared" ref="T39" si="110">S39+T15</f>
        <v>960804.92229881731</v>
      </c>
      <c r="U39" s="3">
        <f t="shared" ref="U39" si="111">T39+U15</f>
        <v>1152657.9109453491</v>
      </c>
      <c r="V39" s="3">
        <f t="shared" ref="V39" si="112">U39+V15</f>
        <v>1357107.1060345755</v>
      </c>
      <c r="W39" s="3">
        <f t="shared" ref="W39" si="113">V39+W15</f>
        <v>1574825.5807548822</v>
      </c>
    </row>
    <row r="41" spans="1:163" x14ac:dyDescent="0.25">
      <c r="A41" s="3" t="s">
        <v>44</v>
      </c>
      <c r="K41" s="3">
        <f>K15</f>
        <v>99803</v>
      </c>
      <c r="L41" s="3">
        <f>L15</f>
        <v>96995</v>
      </c>
      <c r="M41" s="3">
        <f>M15</f>
        <v>93736</v>
      </c>
      <c r="N41" s="3">
        <f t="shared" ref="N41:R41" si="114">N15</f>
        <v>101985.06264081366</v>
      </c>
      <c r="O41" s="3">
        <f t="shared" si="114"/>
        <v>113934.23404163176</v>
      </c>
      <c r="P41" s="3">
        <f t="shared" si="114"/>
        <v>127127.3757258899</v>
      </c>
      <c r="Q41" s="3">
        <f t="shared" si="114"/>
        <v>141697.13483749432</v>
      </c>
      <c r="R41" s="3">
        <f t="shared" si="114"/>
        <v>157790.6984988625</v>
      </c>
    </row>
    <row r="42" spans="1:163" x14ac:dyDescent="0.25">
      <c r="A42" s="3" t="s">
        <v>45</v>
      </c>
    </row>
    <row r="44" spans="1:163" x14ac:dyDescent="0.25">
      <c r="A44" s="3" t="s">
        <v>4</v>
      </c>
      <c r="M44" s="3">
        <f>30299+23476</f>
        <v>53775</v>
      </c>
    </row>
    <row r="45" spans="1:163" x14ac:dyDescent="0.25">
      <c r="A45" s="3" t="s">
        <v>41</v>
      </c>
    </row>
    <row r="47" spans="1:163" x14ac:dyDescent="0.25">
      <c r="A47" s="3" t="s">
        <v>40</v>
      </c>
    </row>
    <row r="48" spans="1:163" x14ac:dyDescent="0.25">
      <c r="A48" s="3" t="s">
        <v>5</v>
      </c>
      <c r="M48" s="3">
        <v>83956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2025-04-07T04:22:48Z</dcterms:created>
  <dcterms:modified xsi:type="dcterms:W3CDTF">2025-04-18T00:35:43Z</dcterms:modified>
</cp:coreProperties>
</file>