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9CAA4554-59ED-45B8-92A4-A466348E5894}" xr6:coauthVersionLast="47" xr6:coauthVersionMax="47" xr10:uidLastSave="{00000000-0000-0000-0000-000000000000}"/>
  <bookViews>
    <workbookView xWindow="3795" yWindow="765" windowWidth="22260" windowHeight="14490" activeTab="1" xr2:uid="{1C4498DD-28AA-417B-A710-102C279D27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/>
  <c r="N4" i="2"/>
  <c r="K4" i="2"/>
  <c r="J4" i="2"/>
  <c r="J5" i="2"/>
  <c r="K30" i="2"/>
  <c r="J30" i="2"/>
  <c r="I30" i="2"/>
  <c r="I26" i="2"/>
  <c r="I12" i="2"/>
  <c r="H8" i="2"/>
  <c r="I8" i="2"/>
  <c r="H13" i="2"/>
  <c r="I23" i="2"/>
  <c r="H17" i="2"/>
  <c r="H26" i="2" s="1"/>
  <c r="I17" i="2"/>
  <c r="J14" i="2"/>
  <c r="D23" i="2"/>
  <c r="E23" i="2"/>
  <c r="F23" i="2"/>
  <c r="C23" i="2"/>
  <c r="H35" i="2"/>
  <c r="B4" i="2"/>
  <c r="B26" i="2" s="1"/>
  <c r="C4" i="2"/>
  <c r="C26" i="2" s="1"/>
  <c r="D4" i="2"/>
  <c r="D26" i="2" s="1"/>
  <c r="E4" i="2"/>
  <c r="E35" i="2" s="1"/>
  <c r="F4" i="2"/>
  <c r="F25" i="2" s="1"/>
  <c r="E39" i="2"/>
  <c r="E12" i="2"/>
  <c r="C22" i="2"/>
  <c r="D22" i="2"/>
  <c r="E22" i="2"/>
  <c r="F22" i="2"/>
  <c r="C21" i="2"/>
  <c r="D21" i="2"/>
  <c r="E21" i="2"/>
  <c r="F21" i="2"/>
  <c r="I35" i="2"/>
  <c r="C25" i="2"/>
  <c r="J1" i="2"/>
  <c r="K1" i="2" s="1"/>
  <c r="L1" i="2" s="1"/>
  <c r="M1" i="2" s="1"/>
  <c r="N1" i="2" s="1"/>
  <c r="G12" i="1"/>
  <c r="G5" i="1"/>
  <c r="G8" i="1" s="1"/>
  <c r="H11" i="1" s="1"/>
  <c r="D25" i="2" l="1"/>
  <c r="E25" i="2"/>
  <c r="E26" i="2"/>
  <c r="I13" i="2"/>
  <c r="I27" i="2" s="1"/>
  <c r="F27" i="2"/>
  <c r="H27" i="2"/>
  <c r="I25" i="2"/>
  <c r="J25" i="2"/>
  <c r="H12" i="1"/>
  <c r="J10" i="2" l="1"/>
  <c r="J11" i="2"/>
  <c r="J9" i="2"/>
  <c r="J8" i="2"/>
  <c r="K5" i="2"/>
  <c r="K25" i="2"/>
  <c r="K9" i="2" l="1"/>
  <c r="J12" i="2"/>
  <c r="J13" i="2" s="1"/>
  <c r="K11" i="2"/>
  <c r="K10" i="2"/>
  <c r="L5" i="2"/>
  <c r="K8" i="2"/>
  <c r="J15" i="2" l="1"/>
  <c r="J16" i="2" s="1"/>
  <c r="J17" i="2" s="1"/>
  <c r="J37" i="2" s="1"/>
  <c r="J27" i="2"/>
  <c r="K12" i="2"/>
  <c r="K13" i="2" s="1"/>
  <c r="M5" i="2"/>
  <c r="L8" i="2"/>
  <c r="L25" i="2"/>
  <c r="L10" i="2" s="1"/>
  <c r="K27" i="2" l="1"/>
  <c r="J40" i="2"/>
  <c r="K14" i="2" s="1"/>
  <c r="K15" i="2" s="1"/>
  <c r="K16" i="2" s="1"/>
  <c r="K17" i="2" s="1"/>
  <c r="K37" i="2" s="1"/>
  <c r="J26" i="2"/>
  <c r="M25" i="2"/>
  <c r="M10" i="2" s="1"/>
  <c r="L9" i="2"/>
  <c r="L11" i="2"/>
  <c r="M8" i="2"/>
  <c r="N25" i="2"/>
  <c r="M11" i="2" l="1"/>
  <c r="K40" i="2"/>
  <c r="L14" i="2" s="1"/>
  <c r="K26" i="2"/>
  <c r="N10" i="2"/>
  <c r="N5" i="2"/>
  <c r="N8" i="2" s="1"/>
  <c r="M9" i="2"/>
  <c r="L12" i="2"/>
  <c r="L13" i="2" s="1"/>
  <c r="N11" i="2"/>
  <c r="L15" i="2" l="1"/>
  <c r="L16" i="2" s="1"/>
  <c r="L17" i="2" s="1"/>
  <c r="L37" i="2" s="1"/>
  <c r="L27" i="2"/>
  <c r="L40" i="2"/>
  <c r="M14" i="2" s="1"/>
  <c r="L26" i="2"/>
  <c r="N9" i="2"/>
  <c r="N12" i="2" s="1"/>
  <c r="N13" i="2" s="1"/>
  <c r="N27" i="2" s="1"/>
  <c r="M12" i="2"/>
  <c r="M13" i="2" s="1"/>
  <c r="M27" i="2" s="1"/>
  <c r="M15" i="2" l="1"/>
  <c r="M16" i="2" l="1"/>
  <c r="M17" i="2" s="1"/>
  <c r="M37" i="2" s="1"/>
  <c r="M40" i="2" l="1"/>
  <c r="M26" i="2"/>
  <c r="N14" i="2" l="1"/>
  <c r="N15" i="2" s="1"/>
  <c r="N16" i="2" s="1"/>
  <c r="N17" i="2" s="1"/>
  <c r="N40" i="2" l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Q22" i="2" s="1"/>
  <c r="O17" i="2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N26" i="2"/>
  <c r="BW17" i="2" l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Q23" i="2" s="1"/>
  <c r="Q24" i="2" s="1"/>
</calcChain>
</file>

<file path=xl/sharedStrings.xml><?xml version="1.0" encoding="utf-8"?>
<sst xmlns="http://schemas.openxmlformats.org/spreadsheetml/2006/main" count="64" uniqueCount="58">
  <si>
    <t>APP</t>
  </si>
  <si>
    <t>Price</t>
  </si>
  <si>
    <t>Shares</t>
  </si>
  <si>
    <t>MC</t>
  </si>
  <si>
    <t>Cash</t>
  </si>
  <si>
    <t>Debt</t>
  </si>
  <si>
    <t>EV</t>
  </si>
  <si>
    <t>FCF</t>
  </si>
  <si>
    <t xml:space="preserve">NTM </t>
  </si>
  <si>
    <t>P/S</t>
  </si>
  <si>
    <t>Revenue</t>
  </si>
  <si>
    <t>Net Income</t>
  </si>
  <si>
    <t>Revenue Growth</t>
  </si>
  <si>
    <t>NPV</t>
  </si>
  <si>
    <t>Maturity</t>
  </si>
  <si>
    <t>Discount</t>
  </si>
  <si>
    <t>Diff</t>
  </si>
  <si>
    <t>Q124</t>
  </si>
  <si>
    <t>Q224</t>
  </si>
  <si>
    <t>Q324</t>
  </si>
  <si>
    <t>Q424</t>
  </si>
  <si>
    <t>Net Margin</t>
  </si>
  <si>
    <t>EBITDA Margin</t>
  </si>
  <si>
    <t>Apps Revenue</t>
  </si>
  <si>
    <t>Q125</t>
  </si>
  <si>
    <t>FCF Margin</t>
  </si>
  <si>
    <t>CFFO</t>
  </si>
  <si>
    <t>MAP</t>
  </si>
  <si>
    <t>notes:</t>
  </si>
  <si>
    <t>key metrics</t>
  </si>
  <si>
    <t>MAP (monthly active payers)</t>
  </si>
  <si>
    <t>ARMAP (average revenue per MAP)</t>
  </si>
  <si>
    <t>ARMAP</t>
  </si>
  <si>
    <t>Ad Growth</t>
  </si>
  <si>
    <t>Apps Growth</t>
  </si>
  <si>
    <t>Ad EBITDA Margin</t>
  </si>
  <si>
    <t>Apps EBITDA Margin</t>
  </si>
  <si>
    <t>AI Advertising system</t>
  </si>
  <si>
    <t>R&amp;D</t>
  </si>
  <si>
    <t>COGS</t>
  </si>
  <si>
    <t>G&amp;A</t>
  </si>
  <si>
    <t>S&amp;M</t>
  </si>
  <si>
    <t>Tax</t>
  </si>
  <si>
    <t>EPS</t>
  </si>
  <si>
    <t>TAM 1,400</t>
  </si>
  <si>
    <t>Gross Margin</t>
  </si>
  <si>
    <t>CX</t>
  </si>
  <si>
    <t>Pretax Income</t>
  </si>
  <si>
    <t>OPEX</t>
  </si>
  <si>
    <t>Interest</t>
  </si>
  <si>
    <t>Ad COGS</t>
  </si>
  <si>
    <t>Apps COGS</t>
  </si>
  <si>
    <t>Gross Profit</t>
  </si>
  <si>
    <t>Advertising Revenue</t>
  </si>
  <si>
    <t>Tax Rate</t>
  </si>
  <si>
    <t>ROIC</t>
  </si>
  <si>
    <t>Net Cash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</si>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</sst>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28575</xdr:rowOff>
    </xdr:from>
    <xdr:to>
      <xdr:col>5</xdr:col>
      <xdr:colOff>19050</xdr:colOff>
      <xdr:row>44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D43778B-B95C-AB88-EE30-2BB2529959F8}"/>
            </a:ext>
          </a:extLst>
        </xdr:cNvPr>
        <xdr:cNvCxnSpPr/>
      </xdr:nvCxnSpPr>
      <xdr:spPr>
        <a:xfrm>
          <a:off x="3714750" y="28575"/>
          <a:ext cx="9525" cy="8467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0</xdr:row>
      <xdr:rowOff>19050</xdr:rowOff>
    </xdr:from>
    <xdr:to>
      <xdr:col>9</xdr:col>
      <xdr:colOff>19050</xdr:colOff>
      <xdr:row>43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2C8A0A-F58E-88C8-472D-57572B531191}"/>
            </a:ext>
          </a:extLst>
        </xdr:cNvPr>
        <xdr:cNvCxnSpPr/>
      </xdr:nvCxnSpPr>
      <xdr:spPr>
        <a:xfrm>
          <a:off x="6134100" y="19050"/>
          <a:ext cx="28575" cy="8343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3147-C64D-49C4-84C3-23EA433A0C33}">
  <dimension ref="A1:H12"/>
  <sheetViews>
    <sheetView zoomScale="220" zoomScaleNormal="220" workbookViewId="0">
      <selection activeCell="F10" sqref="F10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B2" t="s">
        <v>28</v>
      </c>
    </row>
    <row r="3" spans="1:8" x14ac:dyDescent="0.25">
      <c r="B3" t="s">
        <v>29</v>
      </c>
      <c r="F3" t="s">
        <v>1</v>
      </c>
      <c r="G3" s="2">
        <v>219</v>
      </c>
    </row>
    <row r="4" spans="1:8" x14ac:dyDescent="0.25">
      <c r="B4" t="s">
        <v>30</v>
      </c>
      <c r="F4" t="s">
        <v>2</v>
      </c>
      <c r="G4" s="2">
        <v>340</v>
      </c>
      <c r="H4" t="s">
        <v>20</v>
      </c>
    </row>
    <row r="5" spans="1:8" x14ac:dyDescent="0.25">
      <c r="B5" t="s">
        <v>31</v>
      </c>
      <c r="F5" t="s">
        <v>3</v>
      </c>
      <c r="G5" s="2">
        <f>G4*G3</f>
        <v>74460</v>
      </c>
    </row>
    <row r="6" spans="1:8" x14ac:dyDescent="0.25">
      <c r="F6" t="s">
        <v>4</v>
      </c>
      <c r="G6" s="2">
        <v>741.41</v>
      </c>
      <c r="H6" t="s">
        <v>20</v>
      </c>
    </row>
    <row r="7" spans="1:8" x14ac:dyDescent="0.25">
      <c r="B7" t="s">
        <v>37</v>
      </c>
      <c r="F7" t="s">
        <v>5</v>
      </c>
      <c r="G7" s="2">
        <v>3560</v>
      </c>
      <c r="H7" t="s">
        <v>20</v>
      </c>
    </row>
    <row r="8" spans="1:8" x14ac:dyDescent="0.25">
      <c r="F8" t="s">
        <v>6</v>
      </c>
      <c r="G8" s="2">
        <f>G5+G7-G6</f>
        <v>77278.59</v>
      </c>
    </row>
    <row r="9" spans="1:8" x14ac:dyDescent="0.25">
      <c r="B9" t="s">
        <v>44</v>
      </c>
    </row>
    <row r="10" spans="1:8" x14ac:dyDescent="0.25">
      <c r="H10" t="s">
        <v>9</v>
      </c>
    </row>
    <row r="11" spans="1:8" x14ac:dyDescent="0.25">
      <c r="F11" t="s">
        <v>7</v>
      </c>
      <c r="G11" s="2">
        <v>1057</v>
      </c>
      <c r="H11" s="3">
        <f>$G$8/G11</f>
        <v>73.111248817407755</v>
      </c>
    </row>
    <row r="12" spans="1:8" x14ac:dyDescent="0.25">
      <c r="F12" t="s">
        <v>8</v>
      </c>
      <c r="G12">
        <f>(G11*1.4)*4</f>
        <v>5919.2</v>
      </c>
      <c r="H12" s="3">
        <f>$G$8/G12</f>
        <v>13.055580145965671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3C96-71F1-4253-BE3B-CF6C3E1A8CFA}">
  <dimension ref="A1:FM4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RowHeight="15" x14ac:dyDescent="0.25"/>
  <cols>
    <col min="1" max="1" width="19" style="2" customWidth="1"/>
    <col min="2" max="10" width="9.140625" style="2"/>
    <col min="11" max="11" width="12.28515625" style="2" customWidth="1"/>
    <col min="12" max="16" width="9.140625" style="2"/>
    <col min="17" max="17" width="10.5703125" style="2" bestFit="1" customWidth="1"/>
    <col min="18" max="16384" width="9.140625" style="2"/>
  </cols>
  <sheetData>
    <row r="1" spans="1:14" x14ac:dyDescent="0.25">
      <c r="B1" s="2" t="s">
        <v>17</v>
      </c>
      <c r="C1" s="2" t="s">
        <v>18</v>
      </c>
      <c r="D1" s="2" t="s">
        <v>19</v>
      </c>
      <c r="E1" s="2" t="s">
        <v>20</v>
      </c>
      <c r="F1" s="2" t="s">
        <v>24</v>
      </c>
      <c r="H1" s="5">
        <v>2023</v>
      </c>
      <c r="I1" s="5">
        <v>2024</v>
      </c>
      <c r="J1" s="5">
        <f>I1+1</f>
        <v>2025</v>
      </c>
      <c r="K1" s="5">
        <f t="shared" ref="K1:N1" si="0">J1+1</f>
        <v>2026</v>
      </c>
      <c r="L1" s="5">
        <f t="shared" si="0"/>
        <v>2027</v>
      </c>
      <c r="M1" s="5">
        <f t="shared" si="0"/>
        <v>2028</v>
      </c>
      <c r="N1" s="5">
        <f t="shared" si="0"/>
        <v>2029</v>
      </c>
    </row>
    <row r="2" spans="1:14" s="4" customFormat="1" x14ac:dyDescent="0.25">
      <c r="A2" s="2" t="s">
        <v>53</v>
      </c>
      <c r="B2" s="2">
        <v>678</v>
      </c>
      <c r="C2" s="2">
        <v>711</v>
      </c>
      <c r="D2" s="2">
        <v>835</v>
      </c>
      <c r="E2" s="2">
        <v>1000</v>
      </c>
      <c r="F2" s="2">
        <v>1030</v>
      </c>
    </row>
    <row r="3" spans="1:14" x14ac:dyDescent="0.25">
      <c r="A3" s="2" t="s">
        <v>23</v>
      </c>
      <c r="B3" s="2">
        <v>378</v>
      </c>
      <c r="C3" s="2">
        <v>370</v>
      </c>
      <c r="D3" s="2">
        <v>363</v>
      </c>
      <c r="E3" s="2">
        <v>373</v>
      </c>
      <c r="F3" s="2">
        <v>325</v>
      </c>
    </row>
    <row r="4" spans="1:14" x14ac:dyDescent="0.25">
      <c r="A4" s="4" t="s">
        <v>10</v>
      </c>
      <c r="B4" s="4">
        <f>SUM(B2:B3)</f>
        <v>1056</v>
      </c>
      <c r="C4" s="4">
        <f>SUM(C2:C3)</f>
        <v>1081</v>
      </c>
      <c r="D4" s="4">
        <f>SUM(D2:D3)</f>
        <v>1198</v>
      </c>
      <c r="E4" s="4">
        <f>SUM(E2:E3)</f>
        <v>1373</v>
      </c>
      <c r="F4" s="4">
        <f>SUM(F2:F3)</f>
        <v>1355</v>
      </c>
      <c r="G4" s="4"/>
      <c r="H4" s="4">
        <v>3283</v>
      </c>
      <c r="I4" s="4">
        <v>4700</v>
      </c>
      <c r="J4" s="4">
        <f>F4*4*1.3</f>
        <v>7046</v>
      </c>
      <c r="K4" s="4">
        <f>J4*1.35</f>
        <v>9512.1</v>
      </c>
      <c r="L4" s="4">
        <f t="shared" ref="L4:N4" si="1">K4*1.35</f>
        <v>12841.335000000001</v>
      </c>
      <c r="M4" s="4">
        <f t="shared" si="1"/>
        <v>17335.802250000001</v>
      </c>
      <c r="N4" s="4">
        <f t="shared" si="1"/>
        <v>23403.333037500004</v>
      </c>
    </row>
    <row r="5" spans="1:14" s="4" customFormat="1" x14ac:dyDescent="0.25">
      <c r="A5" s="2" t="s">
        <v>39</v>
      </c>
      <c r="E5" s="2">
        <v>270</v>
      </c>
      <c r="I5" s="2">
        <v>846</v>
      </c>
      <c r="J5" s="2">
        <f>J4*(1-J30)</f>
        <v>1210.5028000000004</v>
      </c>
      <c r="K5" s="2">
        <f t="shared" ref="K5:N5" si="2">K4*(1-K30)</f>
        <v>1555.3995678000006</v>
      </c>
      <c r="L5" s="2">
        <f t="shared" si="2"/>
        <v>2054.6136000000006</v>
      </c>
      <c r="M5" s="2">
        <f t="shared" si="2"/>
        <v>2773.7283600000005</v>
      </c>
      <c r="N5" s="2">
        <f t="shared" si="2"/>
        <v>3744.5332860000012</v>
      </c>
    </row>
    <row r="6" spans="1:14" s="4" customFormat="1" x14ac:dyDescent="0.25">
      <c r="A6" s="2" t="s">
        <v>50</v>
      </c>
      <c r="E6" s="2"/>
      <c r="I6" s="2"/>
    </row>
    <row r="7" spans="1:14" s="4" customFormat="1" x14ac:dyDescent="0.25">
      <c r="A7" s="2" t="s">
        <v>51</v>
      </c>
      <c r="E7" s="6"/>
      <c r="I7" s="2"/>
    </row>
    <row r="8" spans="1:14" s="4" customFormat="1" x14ac:dyDescent="0.25">
      <c r="A8" s="2" t="s">
        <v>52</v>
      </c>
      <c r="E8" s="2"/>
      <c r="H8" s="2">
        <f t="shared" ref="H8:N8" si="3">H4-H5</f>
        <v>3283</v>
      </c>
      <c r="I8" s="2">
        <f t="shared" si="3"/>
        <v>3854</v>
      </c>
      <c r="J8" s="2">
        <f t="shared" si="3"/>
        <v>5835.4971999999998</v>
      </c>
      <c r="K8" s="2">
        <f t="shared" si="3"/>
        <v>7956.7004321999993</v>
      </c>
      <c r="L8" s="2">
        <f t="shared" si="3"/>
        <v>10786.7214</v>
      </c>
      <c r="M8" s="2">
        <f t="shared" si="3"/>
        <v>14562.07389</v>
      </c>
      <c r="N8" s="2">
        <f t="shared" si="3"/>
        <v>19658.799751500002</v>
      </c>
    </row>
    <row r="9" spans="1:14" x14ac:dyDescent="0.25">
      <c r="A9" s="2" t="s">
        <v>41</v>
      </c>
      <c r="E9" s="2">
        <v>206</v>
      </c>
      <c r="I9" s="2">
        <v>634</v>
      </c>
      <c r="J9" s="2">
        <f>I9*(1+J25)</f>
        <v>950.46042553191489</v>
      </c>
      <c r="K9" s="2">
        <f t="shared" ref="K9:N9" si="4">J9*(1+K25)</f>
        <v>1283.1215744680851</v>
      </c>
      <c r="L9" s="2">
        <f t="shared" si="4"/>
        <v>1732.214125531915</v>
      </c>
      <c r="M9" s="2">
        <f t="shared" si="4"/>
        <v>2338.4890694680848</v>
      </c>
      <c r="N9" s="2">
        <f t="shared" si="4"/>
        <v>3156.9602437819149</v>
      </c>
    </row>
    <row r="10" spans="1:14" x14ac:dyDescent="0.25">
      <c r="A10" s="2" t="s">
        <v>38</v>
      </c>
      <c r="E10" s="2">
        <v>150</v>
      </c>
      <c r="I10" s="2">
        <v>470</v>
      </c>
      <c r="J10" s="2">
        <f>I10*(1+J25)</f>
        <v>704.6</v>
      </c>
      <c r="K10" s="2">
        <f t="shared" ref="K10:N10" si="5">J10*(1+K25)</f>
        <v>951.21000000000015</v>
      </c>
      <c r="L10" s="2">
        <f t="shared" si="5"/>
        <v>1284.1335000000004</v>
      </c>
      <c r="M10" s="2">
        <f t="shared" si="5"/>
        <v>1733.5802250000004</v>
      </c>
      <c r="N10" s="2">
        <f t="shared" si="5"/>
        <v>2340.3333037500006</v>
      </c>
    </row>
    <row r="11" spans="1:14" x14ac:dyDescent="0.25">
      <c r="A11" s="2" t="s">
        <v>40</v>
      </c>
      <c r="E11" s="2">
        <v>37</v>
      </c>
      <c r="I11" s="2">
        <v>121</v>
      </c>
      <c r="J11" s="2">
        <f>I11*(1+J25)</f>
        <v>181.39702127659575</v>
      </c>
      <c r="K11" s="2">
        <f t="shared" ref="K11:N11" si="6">J11*(1+K25)</f>
        <v>244.88597872340429</v>
      </c>
      <c r="L11" s="2">
        <f t="shared" si="6"/>
        <v>330.59607127659581</v>
      </c>
      <c r="M11" s="2">
        <f t="shared" si="6"/>
        <v>446.30469622340428</v>
      </c>
      <c r="N11" s="2">
        <f t="shared" si="6"/>
        <v>602.51133990159576</v>
      </c>
    </row>
    <row r="12" spans="1:14" x14ac:dyDescent="0.25">
      <c r="A12" s="2" t="s">
        <v>48</v>
      </c>
      <c r="E12" s="2">
        <f>SUM(E5:E11)</f>
        <v>663</v>
      </c>
      <c r="I12" s="2">
        <f>SUM(I9:I11)</f>
        <v>1225</v>
      </c>
      <c r="J12" s="2">
        <f t="shared" ref="J12:N12" si="7">SUM(J9:J11)</f>
        <v>1836.4574468085107</v>
      </c>
      <c r="K12" s="2">
        <f t="shared" si="7"/>
        <v>2479.2175531914895</v>
      </c>
      <c r="L12" s="2">
        <f t="shared" si="7"/>
        <v>3346.9436968085115</v>
      </c>
      <c r="M12" s="2">
        <f t="shared" si="7"/>
        <v>4518.3739906914889</v>
      </c>
      <c r="N12" s="2">
        <f t="shared" si="7"/>
        <v>6099.8048874335109</v>
      </c>
    </row>
    <row r="13" spans="1:14" x14ac:dyDescent="0.25">
      <c r="A13" s="2" t="s">
        <v>57</v>
      </c>
      <c r="F13" s="2">
        <v>855</v>
      </c>
      <c r="H13" s="2">
        <f t="shared" ref="H13:N13" si="8">H8-H12</f>
        <v>3283</v>
      </c>
      <c r="I13" s="2">
        <f t="shared" si="8"/>
        <v>2629</v>
      </c>
      <c r="J13" s="2">
        <f t="shared" si="8"/>
        <v>3999.0397531914891</v>
      </c>
      <c r="K13" s="2">
        <f t="shared" si="8"/>
        <v>5477.4828790085103</v>
      </c>
      <c r="L13" s="2">
        <f t="shared" si="8"/>
        <v>7439.7777031914884</v>
      </c>
      <c r="M13" s="2">
        <f t="shared" si="8"/>
        <v>10043.699899308511</v>
      </c>
      <c r="N13" s="2">
        <f t="shared" si="8"/>
        <v>13558.994864066492</v>
      </c>
    </row>
    <row r="14" spans="1:14" x14ac:dyDescent="0.25">
      <c r="A14" s="2" t="s">
        <v>49</v>
      </c>
      <c r="J14" s="2">
        <f>I40*$Q$19</f>
        <v>44.46</v>
      </c>
      <c r="K14" s="2">
        <f t="shared" ref="K14:N14" si="9">J40*$Q$19</f>
        <v>240.97408800510635</v>
      </c>
      <c r="L14" s="2">
        <f t="shared" si="9"/>
        <v>518.89109660196823</v>
      </c>
      <c r="M14" s="2">
        <f t="shared" si="9"/>
        <v>905.68240027193019</v>
      </c>
      <c r="N14" s="2">
        <f t="shared" si="9"/>
        <v>1437.8223800315395</v>
      </c>
    </row>
    <row r="15" spans="1:14" x14ac:dyDescent="0.25">
      <c r="A15" s="2" t="s">
        <v>47</v>
      </c>
      <c r="J15" s="2">
        <f>SUM(J13:J14)</f>
        <v>4043.4997531914892</v>
      </c>
      <c r="K15" s="2">
        <f t="shared" ref="K15:N15" si="10">SUM(K13:K14)</f>
        <v>5718.456967013617</v>
      </c>
      <c r="L15" s="2">
        <f t="shared" si="10"/>
        <v>7958.6687997934569</v>
      </c>
      <c r="M15" s="2">
        <f t="shared" si="10"/>
        <v>10949.38229958044</v>
      </c>
      <c r="N15" s="2">
        <f t="shared" si="10"/>
        <v>14996.817244098031</v>
      </c>
    </row>
    <row r="16" spans="1:14" x14ac:dyDescent="0.25">
      <c r="A16" s="2" t="s">
        <v>42</v>
      </c>
      <c r="J16" s="2">
        <f>J15*J23</f>
        <v>768.2649531063829</v>
      </c>
      <c r="K16" s="2">
        <f t="shared" ref="K16:N16" si="11">K15*K23</f>
        <v>1086.5068237325872</v>
      </c>
      <c r="L16" s="2">
        <f t="shared" si="11"/>
        <v>1512.1470719607569</v>
      </c>
      <c r="M16" s="2">
        <f t="shared" si="11"/>
        <v>2080.3826369202839</v>
      </c>
      <c r="N16" s="2">
        <f t="shared" si="11"/>
        <v>2849.395276378626</v>
      </c>
    </row>
    <row r="17" spans="1:169" x14ac:dyDescent="0.25">
      <c r="A17" s="4" t="s">
        <v>11</v>
      </c>
      <c r="B17" s="4">
        <v>236</v>
      </c>
      <c r="C17" s="4">
        <v>310</v>
      </c>
      <c r="D17" s="4">
        <v>434</v>
      </c>
      <c r="E17" s="4">
        <v>600</v>
      </c>
      <c r="F17" s="4"/>
      <c r="G17" s="4"/>
      <c r="H17" s="4">
        <f>H15-H16</f>
        <v>0</v>
      </c>
      <c r="I17" s="4">
        <f>I15-I16</f>
        <v>0</v>
      </c>
      <c r="J17" s="4">
        <f>J15-J16</f>
        <v>3275.2348000851061</v>
      </c>
      <c r="K17" s="4">
        <f t="shared" ref="K17:N17" si="12">K15-K16</f>
        <v>4631.9501432810303</v>
      </c>
      <c r="L17" s="4">
        <f t="shared" si="12"/>
        <v>6446.5217278327</v>
      </c>
      <c r="M17" s="4">
        <f t="shared" si="12"/>
        <v>8868.9996626601569</v>
      </c>
      <c r="N17" s="4">
        <f t="shared" si="12"/>
        <v>12147.421967719405</v>
      </c>
      <c r="O17" s="4">
        <f t="shared" ref="O17:AT17" si="13">N17*(1+$Q$20)</f>
        <v>12268.8961873966</v>
      </c>
      <c r="P17" s="4">
        <f t="shared" si="13"/>
        <v>12391.585149270566</v>
      </c>
      <c r="Q17" s="4">
        <f t="shared" si="13"/>
        <v>12515.501000763272</v>
      </c>
      <c r="R17" s="4">
        <f t="shared" si="13"/>
        <v>12640.656010770905</v>
      </c>
      <c r="S17" s="4">
        <f t="shared" si="13"/>
        <v>12767.062570878614</v>
      </c>
      <c r="T17" s="4">
        <f t="shared" si="13"/>
        <v>12894.7331965874</v>
      </c>
      <c r="U17" s="4">
        <f t="shared" si="13"/>
        <v>13023.680528553274</v>
      </c>
      <c r="V17" s="4">
        <f t="shared" si="13"/>
        <v>13153.917333838806</v>
      </c>
      <c r="W17" s="4">
        <f t="shared" si="13"/>
        <v>13285.456507177194</v>
      </c>
      <c r="X17" s="4">
        <f t="shared" si="13"/>
        <v>13418.311072248966</v>
      </c>
      <c r="Y17" s="4">
        <f t="shared" si="13"/>
        <v>13552.494182971455</v>
      </c>
      <c r="Z17" s="4">
        <f t="shared" si="13"/>
        <v>13688.019124801171</v>
      </c>
      <c r="AA17" s="4">
        <f t="shared" si="13"/>
        <v>13824.899316049183</v>
      </c>
      <c r="AB17" s="4">
        <f t="shared" si="13"/>
        <v>13963.148309209675</v>
      </c>
      <c r="AC17" s="4">
        <f t="shared" si="13"/>
        <v>14102.779792301772</v>
      </c>
      <c r="AD17" s="4">
        <f t="shared" si="13"/>
        <v>14243.807590224789</v>
      </c>
      <c r="AE17" s="4">
        <f t="shared" si="13"/>
        <v>14386.245666127037</v>
      </c>
      <c r="AF17" s="4">
        <f t="shared" si="13"/>
        <v>14530.108122788308</v>
      </c>
      <c r="AG17" s="4">
        <f t="shared" si="13"/>
        <v>14675.40920401619</v>
      </c>
      <c r="AH17" s="4">
        <f t="shared" si="13"/>
        <v>14822.163296056353</v>
      </c>
      <c r="AI17" s="4">
        <f t="shared" si="13"/>
        <v>14970.384929016916</v>
      </c>
      <c r="AJ17" s="4">
        <f t="shared" si="13"/>
        <v>15120.088778307087</v>
      </c>
      <c r="AK17" s="4">
        <f t="shared" si="13"/>
        <v>15271.289666090157</v>
      </c>
      <c r="AL17" s="4">
        <f t="shared" si="13"/>
        <v>15424.002562751059</v>
      </c>
      <c r="AM17" s="4">
        <f t="shared" si="13"/>
        <v>15578.242588378569</v>
      </c>
      <c r="AN17" s="4">
        <f t="shared" si="13"/>
        <v>15734.025014262355</v>
      </c>
      <c r="AO17" s="4">
        <f t="shared" si="13"/>
        <v>15891.36526440498</v>
      </c>
      <c r="AP17" s="4">
        <f t="shared" si="13"/>
        <v>16050.27891704903</v>
      </c>
      <c r="AQ17" s="4">
        <f t="shared" si="13"/>
        <v>16210.781706219521</v>
      </c>
      <c r="AR17" s="4">
        <f t="shared" si="13"/>
        <v>16372.889523281716</v>
      </c>
      <c r="AS17" s="4">
        <f t="shared" si="13"/>
        <v>16536.618418514532</v>
      </c>
      <c r="AT17" s="4">
        <f t="shared" si="13"/>
        <v>16701.984602699678</v>
      </c>
      <c r="AU17" s="4">
        <f t="shared" ref="AU17:DF17" si="14">AT17*(1+$Q$20)</f>
        <v>16869.004448726675</v>
      </c>
      <c r="AV17" s="4">
        <f t="shared" si="14"/>
        <v>17037.694493213941</v>
      </c>
      <c r="AW17" s="4">
        <f t="shared" si="14"/>
        <v>17208.071438146082</v>
      </c>
      <c r="AX17" s="4">
        <f t="shared" si="14"/>
        <v>17380.152152527542</v>
      </c>
      <c r="AY17" s="4">
        <f t="shared" si="14"/>
        <v>17553.953674052816</v>
      </c>
      <c r="AZ17" s="4">
        <f t="shared" si="14"/>
        <v>17729.493210793345</v>
      </c>
      <c r="BA17" s="4">
        <f t="shared" si="14"/>
        <v>17906.788142901278</v>
      </c>
      <c r="BB17" s="4">
        <f t="shared" si="14"/>
        <v>18085.856024330289</v>
      </c>
      <c r="BC17" s="4">
        <f t="shared" si="14"/>
        <v>18266.71458457359</v>
      </c>
      <c r="BD17" s="4">
        <f t="shared" si="14"/>
        <v>18449.381730419325</v>
      </c>
      <c r="BE17" s="4">
        <f t="shared" si="14"/>
        <v>18633.875547723517</v>
      </c>
      <c r="BF17" s="4">
        <f t="shared" si="14"/>
        <v>18820.214303200752</v>
      </c>
      <c r="BG17" s="4">
        <f t="shared" si="14"/>
        <v>19008.416446232761</v>
      </c>
      <c r="BH17" s="4">
        <f t="shared" si="14"/>
        <v>19198.50061069509</v>
      </c>
      <c r="BI17" s="4">
        <f t="shared" si="14"/>
        <v>19390.485616802041</v>
      </c>
      <c r="BJ17" s="4">
        <f t="shared" si="14"/>
        <v>19584.390472970063</v>
      </c>
      <c r="BK17" s="4">
        <f t="shared" si="14"/>
        <v>19780.234377699762</v>
      </c>
      <c r="BL17" s="4">
        <f t="shared" si="14"/>
        <v>19978.036721476761</v>
      </c>
      <c r="BM17" s="4">
        <f t="shared" si="14"/>
        <v>20177.817088691529</v>
      </c>
      <c r="BN17" s="4">
        <f t="shared" si="14"/>
        <v>20379.595259578444</v>
      </c>
      <c r="BO17" s="4">
        <f t="shared" si="14"/>
        <v>20583.391212174229</v>
      </c>
      <c r="BP17" s="4">
        <f t="shared" si="14"/>
        <v>20789.225124295972</v>
      </c>
      <c r="BQ17" s="4">
        <f t="shared" si="14"/>
        <v>20997.117375538932</v>
      </c>
      <c r="BR17" s="4">
        <f t="shared" si="14"/>
        <v>21207.08854929432</v>
      </c>
      <c r="BS17" s="4">
        <f t="shared" si="14"/>
        <v>21419.159434787263</v>
      </c>
      <c r="BT17" s="4">
        <f t="shared" si="14"/>
        <v>21633.351029135138</v>
      </c>
      <c r="BU17" s="4">
        <f t="shared" si="14"/>
        <v>21849.684539426489</v>
      </c>
      <c r="BV17" s="4">
        <f t="shared" si="14"/>
        <v>22068.181384820753</v>
      </c>
      <c r="BW17" s="4">
        <f t="shared" si="14"/>
        <v>22288.863198668962</v>
      </c>
      <c r="BX17" s="4">
        <f t="shared" si="14"/>
        <v>22511.751830655652</v>
      </c>
      <c r="BY17" s="4">
        <f t="shared" si="14"/>
        <v>22736.869348962209</v>
      </c>
      <c r="BZ17" s="4">
        <f t="shared" si="14"/>
        <v>22964.238042451831</v>
      </c>
      <c r="CA17" s="4">
        <f t="shared" si="14"/>
        <v>23193.880422876347</v>
      </c>
      <c r="CB17" s="4">
        <f t="shared" si="14"/>
        <v>23425.819227105112</v>
      </c>
      <c r="CC17" s="4">
        <f t="shared" si="14"/>
        <v>23660.077419376164</v>
      </c>
      <c r="CD17" s="4">
        <f t="shared" si="14"/>
        <v>23896.678193569925</v>
      </c>
      <c r="CE17" s="4">
        <f t="shared" si="14"/>
        <v>24135.644975505624</v>
      </c>
      <c r="CF17" s="4">
        <f t="shared" si="14"/>
        <v>24377.001425260682</v>
      </c>
      <c r="CG17" s="4">
        <f t="shared" si="14"/>
        <v>24620.77143951329</v>
      </c>
      <c r="CH17" s="4">
        <f t="shared" si="14"/>
        <v>24866.979153908422</v>
      </c>
      <c r="CI17" s="4">
        <f t="shared" si="14"/>
        <v>25115.648945447505</v>
      </c>
      <c r="CJ17" s="4">
        <f t="shared" si="14"/>
        <v>25366.80543490198</v>
      </c>
      <c r="CK17" s="4">
        <f t="shared" si="14"/>
        <v>25620.473489250999</v>
      </c>
      <c r="CL17" s="4">
        <f t="shared" si="14"/>
        <v>25876.67822414351</v>
      </c>
      <c r="CM17" s="4">
        <f t="shared" si="14"/>
        <v>26135.445006384947</v>
      </c>
      <c r="CN17" s="4">
        <f t="shared" si="14"/>
        <v>26396.799456448796</v>
      </c>
      <c r="CO17" s="4">
        <f t="shared" si="14"/>
        <v>26660.767451013286</v>
      </c>
      <c r="CP17" s="4">
        <f t="shared" si="14"/>
        <v>26927.37512552342</v>
      </c>
      <c r="CQ17" s="4">
        <f t="shared" si="14"/>
        <v>27196.648876778654</v>
      </c>
      <c r="CR17" s="4">
        <f t="shared" si="14"/>
        <v>27468.61536554644</v>
      </c>
      <c r="CS17" s="4">
        <f t="shared" si="14"/>
        <v>27743.301519201905</v>
      </c>
      <c r="CT17" s="4">
        <f t="shared" si="14"/>
        <v>28020.734534393923</v>
      </c>
      <c r="CU17" s="4">
        <f t="shared" si="14"/>
        <v>28300.941879737864</v>
      </c>
      <c r="CV17" s="4">
        <f t="shared" si="14"/>
        <v>28583.951298535241</v>
      </c>
      <c r="CW17" s="4">
        <f t="shared" si="14"/>
        <v>28869.790811520594</v>
      </c>
      <c r="CX17" s="4">
        <f t="shared" si="14"/>
        <v>29158.488719635799</v>
      </c>
      <c r="CY17" s="4">
        <f t="shared" si="14"/>
        <v>29450.073606832157</v>
      </c>
      <c r="CZ17" s="4">
        <f t="shared" si="14"/>
        <v>29744.57434290048</v>
      </c>
      <c r="DA17" s="4">
        <f t="shared" si="14"/>
        <v>30042.020086329485</v>
      </c>
      <c r="DB17" s="4">
        <f t="shared" si="14"/>
        <v>30342.440287192781</v>
      </c>
      <c r="DC17" s="4">
        <f t="shared" si="14"/>
        <v>30645.864690064711</v>
      </c>
      <c r="DD17" s="4">
        <f t="shared" si="14"/>
        <v>30952.323336965357</v>
      </c>
      <c r="DE17" s="4">
        <f t="shared" si="14"/>
        <v>31261.846570335012</v>
      </c>
      <c r="DF17" s="4">
        <f t="shared" si="14"/>
        <v>31574.465036038364</v>
      </c>
      <c r="DG17" s="4">
        <f t="shared" ref="DG17:FM17" si="15">DF17*(1+$Q$20)</f>
        <v>31890.209686398746</v>
      </c>
      <c r="DH17" s="4">
        <f t="shared" si="15"/>
        <v>32209.111783262735</v>
      </c>
      <c r="DI17" s="4">
        <f t="shared" si="15"/>
        <v>32531.202901095363</v>
      </c>
      <c r="DJ17" s="4">
        <f t="shared" si="15"/>
        <v>32856.514930106314</v>
      </c>
      <c r="DK17" s="4">
        <f t="shared" si="15"/>
        <v>33185.08007940738</v>
      </c>
      <c r="DL17" s="4">
        <f t="shared" si="15"/>
        <v>33516.930880201457</v>
      </c>
      <c r="DM17" s="4">
        <f t="shared" si="15"/>
        <v>33852.100189003475</v>
      </c>
      <c r="DN17" s="4">
        <f t="shared" si="15"/>
        <v>34190.621190893507</v>
      </c>
      <c r="DO17" s="4">
        <f t="shared" si="15"/>
        <v>34532.527402802443</v>
      </c>
      <c r="DP17" s="4">
        <f t="shared" si="15"/>
        <v>34877.852676830465</v>
      </c>
      <c r="DQ17" s="4">
        <f t="shared" si="15"/>
        <v>35226.631203598772</v>
      </c>
      <c r="DR17" s="4">
        <f t="shared" si="15"/>
        <v>35578.897515634759</v>
      </c>
      <c r="DS17" s="4">
        <f t="shared" si="15"/>
        <v>35934.686490791108</v>
      </c>
      <c r="DT17" s="4">
        <f t="shared" si="15"/>
        <v>36294.033355699023</v>
      </c>
      <c r="DU17" s="4">
        <f t="shared" si="15"/>
        <v>36656.97368925601</v>
      </c>
      <c r="DV17" s="4">
        <f t="shared" si="15"/>
        <v>37023.543426148572</v>
      </c>
      <c r="DW17" s="4">
        <f t="shared" si="15"/>
        <v>37393.778860410057</v>
      </c>
      <c r="DX17" s="4">
        <f t="shared" si="15"/>
        <v>37767.716649014161</v>
      </c>
      <c r="DY17" s="4">
        <f t="shared" si="15"/>
        <v>38145.3938155043</v>
      </c>
      <c r="DZ17" s="4">
        <f t="shared" si="15"/>
        <v>38526.847753659342</v>
      </c>
      <c r="EA17" s="4">
        <f t="shared" si="15"/>
        <v>38912.116231195934</v>
      </c>
      <c r="EB17" s="4">
        <f t="shared" si="15"/>
        <v>39301.237393507894</v>
      </c>
      <c r="EC17" s="4">
        <f t="shared" si="15"/>
        <v>39694.249767442976</v>
      </c>
      <c r="ED17" s="4">
        <f t="shared" si="15"/>
        <v>40091.192265117403</v>
      </c>
      <c r="EE17" s="4">
        <f t="shared" si="15"/>
        <v>40492.104187768578</v>
      </c>
      <c r="EF17" s="4">
        <f t="shared" si="15"/>
        <v>40897.025229646264</v>
      </c>
      <c r="EG17" s="4">
        <f t="shared" si="15"/>
        <v>41305.995481942729</v>
      </c>
      <c r="EH17" s="4">
        <f t="shared" si="15"/>
        <v>41719.055436762159</v>
      </c>
      <c r="EI17" s="4">
        <f t="shared" si="15"/>
        <v>42136.245991129777</v>
      </c>
      <c r="EJ17" s="4">
        <f t="shared" si="15"/>
        <v>42557.608451041073</v>
      </c>
      <c r="EK17" s="4">
        <f t="shared" si="15"/>
        <v>42983.184535551482</v>
      </c>
      <c r="EL17" s="4">
        <f t="shared" si="15"/>
        <v>43413.016380907</v>
      </c>
      <c r="EM17" s="4">
        <f t="shared" si="15"/>
        <v>43847.146544716074</v>
      </c>
      <c r="EN17" s="4">
        <f t="shared" si="15"/>
        <v>44285.618010163234</v>
      </c>
      <c r="EO17" s="4">
        <f t="shared" si="15"/>
        <v>44728.474190264868</v>
      </c>
      <c r="EP17" s="4">
        <f t="shared" si="15"/>
        <v>45175.758932167519</v>
      </c>
      <c r="EQ17" s="4">
        <f t="shared" si="15"/>
        <v>45627.516521489197</v>
      </c>
      <c r="ER17" s="4">
        <f t="shared" si="15"/>
        <v>46083.791686704091</v>
      </c>
      <c r="ES17" s="4">
        <f t="shared" si="15"/>
        <v>46544.629603571135</v>
      </c>
      <c r="ET17" s="4">
        <f t="shared" si="15"/>
        <v>47010.075899606847</v>
      </c>
      <c r="EU17" s="4">
        <f t="shared" si="15"/>
        <v>47480.176658602919</v>
      </c>
      <c r="EV17" s="4">
        <f t="shared" si="15"/>
        <v>47954.97842518895</v>
      </c>
      <c r="EW17" s="4">
        <f t="shared" si="15"/>
        <v>48434.528209440839</v>
      </c>
      <c r="EX17" s="4">
        <f t="shared" si="15"/>
        <v>48918.873491535247</v>
      </c>
      <c r="EY17" s="4">
        <f t="shared" si="15"/>
        <v>49408.062226450602</v>
      </c>
      <c r="EZ17" s="4">
        <f t="shared" si="15"/>
        <v>49902.142848715106</v>
      </c>
      <c r="FA17" s="4">
        <f t="shared" si="15"/>
        <v>50401.164277202261</v>
      </c>
      <c r="FB17" s="4">
        <f t="shared" si="15"/>
        <v>50905.175919974281</v>
      </c>
      <c r="FC17" s="4">
        <f t="shared" si="15"/>
        <v>51414.227679174022</v>
      </c>
      <c r="FD17" s="4">
        <f t="shared" si="15"/>
        <v>51928.369955965762</v>
      </c>
      <c r="FE17" s="4">
        <f t="shared" si="15"/>
        <v>52447.653655525421</v>
      </c>
      <c r="FF17" s="4">
        <f t="shared" si="15"/>
        <v>52972.130192080673</v>
      </c>
      <c r="FG17" s="4">
        <f t="shared" si="15"/>
        <v>53501.851494001479</v>
      </c>
      <c r="FH17" s="4">
        <f t="shared" si="15"/>
        <v>54036.870008941492</v>
      </c>
      <c r="FI17" s="4">
        <f t="shared" si="15"/>
        <v>54577.238709030906</v>
      </c>
      <c r="FJ17" s="4">
        <f t="shared" si="15"/>
        <v>55123.011096121212</v>
      </c>
      <c r="FK17" s="4">
        <f t="shared" si="15"/>
        <v>55674.241207082421</v>
      </c>
      <c r="FL17" s="4">
        <f t="shared" si="15"/>
        <v>56230.983619153245</v>
      </c>
      <c r="FM17" s="4">
        <f t="shared" si="15"/>
        <v>56793.293455344778</v>
      </c>
    </row>
    <row r="18" spans="1:169" x14ac:dyDescent="0.25">
      <c r="A18" s="2" t="s">
        <v>2</v>
      </c>
    </row>
    <row r="19" spans="1:169" x14ac:dyDescent="0.25">
      <c r="A19" s="2" t="s">
        <v>43</v>
      </c>
      <c r="P19" s="2" t="s">
        <v>55</v>
      </c>
      <c r="Q19" s="6">
        <v>0.06</v>
      </c>
    </row>
    <row r="20" spans="1:169" x14ac:dyDescent="0.25">
      <c r="P20" s="2" t="s">
        <v>14</v>
      </c>
      <c r="Q20" s="6">
        <v>0.01</v>
      </c>
    </row>
    <row r="21" spans="1:169" x14ac:dyDescent="0.25">
      <c r="A21" s="2" t="s">
        <v>33</v>
      </c>
      <c r="B21" s="6"/>
      <c r="C21" s="6">
        <f t="shared" ref="C21:F22" si="16">C2/B2-1</f>
        <v>4.8672566371681381E-2</v>
      </c>
      <c r="D21" s="6">
        <f t="shared" si="16"/>
        <v>0.17440225035161738</v>
      </c>
      <c r="E21" s="6">
        <f t="shared" si="16"/>
        <v>0.19760479041916157</v>
      </c>
      <c r="F21" s="6">
        <f t="shared" si="16"/>
        <v>3.0000000000000027E-2</v>
      </c>
      <c r="P21" s="2" t="s">
        <v>15</v>
      </c>
      <c r="Q21" s="6">
        <v>0.1</v>
      </c>
    </row>
    <row r="22" spans="1:169" x14ac:dyDescent="0.25">
      <c r="A22" s="2" t="s">
        <v>34</v>
      </c>
      <c r="B22" s="6"/>
      <c r="C22" s="6">
        <f t="shared" si="16"/>
        <v>-2.1164021164021163E-2</v>
      </c>
      <c r="D22" s="6">
        <f t="shared" si="16"/>
        <v>-1.8918918918918948E-2</v>
      </c>
      <c r="E22" s="6">
        <f t="shared" si="16"/>
        <v>2.7548209366391241E-2</v>
      </c>
      <c r="F22" s="6">
        <f t="shared" si="16"/>
        <v>-0.12868632707774796</v>
      </c>
      <c r="P22" s="2" t="s">
        <v>13</v>
      </c>
      <c r="Q22" s="2">
        <f>NPV(Q21,J37:FM37)+Sheet1!G6-Sheet1!G7</f>
        <v>96085.645878236959</v>
      </c>
    </row>
    <row r="23" spans="1:169" x14ac:dyDescent="0.25">
      <c r="A23" s="2" t="s">
        <v>54</v>
      </c>
      <c r="B23" s="6"/>
      <c r="C23" s="6" t="e">
        <f>C16/C15</f>
        <v>#DIV/0!</v>
      </c>
      <c r="D23" s="6" t="e">
        <f>D16/D15</f>
        <v>#DIV/0!</v>
      </c>
      <c r="E23" s="6" t="e">
        <f>E16/E15</f>
        <v>#DIV/0!</v>
      </c>
      <c r="F23" s="6" t="e">
        <f>F16/F15</f>
        <v>#DIV/0!</v>
      </c>
      <c r="I23" s="2" t="e">
        <f>I16/I15</f>
        <v>#DIV/0!</v>
      </c>
      <c r="J23" s="6">
        <v>0.19</v>
      </c>
      <c r="K23" s="6">
        <v>0.19</v>
      </c>
      <c r="L23" s="6">
        <v>0.19</v>
      </c>
      <c r="M23" s="6">
        <v>0.19</v>
      </c>
      <c r="N23" s="6">
        <v>0.19</v>
      </c>
      <c r="P23" s="2" t="s">
        <v>1</v>
      </c>
      <c r="Q23" s="2">
        <f>Q22/Sheet1!G4</f>
        <v>282.60484081834397</v>
      </c>
    </row>
    <row r="24" spans="1:169" x14ac:dyDescent="0.25">
      <c r="P24" s="2" t="s">
        <v>16</v>
      </c>
      <c r="Q24" s="6">
        <f>Q23/Sheet1!G3-1</f>
        <v>0.29043306309746098</v>
      </c>
    </row>
    <row r="25" spans="1:169" x14ac:dyDescent="0.25">
      <c r="A25" s="4" t="s">
        <v>12</v>
      </c>
      <c r="B25" s="7"/>
      <c r="C25" s="7">
        <f>C4/B4-1</f>
        <v>2.3674242424242431E-2</v>
      </c>
      <c r="D25" s="7">
        <f>D4/C4-1</f>
        <v>0.10823311748381137</v>
      </c>
      <c r="E25" s="7">
        <f>E4/D4-1</f>
        <v>0.14607679465776302</v>
      </c>
      <c r="F25" s="7">
        <f>F4/E4-1</f>
        <v>-1.310997815003645E-2</v>
      </c>
      <c r="G25" s="4"/>
      <c r="H25" s="7"/>
      <c r="I25" s="7">
        <f t="shared" ref="I25:N25" si="17">I4/H4-1</f>
        <v>0.43161742308863849</v>
      </c>
      <c r="J25" s="7">
        <f t="shared" si="17"/>
        <v>0.49914893617021283</v>
      </c>
      <c r="K25" s="7">
        <f t="shared" si="17"/>
        <v>0.35000000000000009</v>
      </c>
      <c r="L25" s="7">
        <f t="shared" si="17"/>
        <v>0.35000000000000009</v>
      </c>
      <c r="M25" s="7">
        <f t="shared" si="17"/>
        <v>0.34999999999999987</v>
      </c>
      <c r="N25" s="7">
        <f t="shared" si="17"/>
        <v>0.35000000000000009</v>
      </c>
    </row>
    <row r="26" spans="1:169" x14ac:dyDescent="0.25">
      <c r="A26" s="2" t="s">
        <v>21</v>
      </c>
      <c r="B26" s="6">
        <f>B17/B4</f>
        <v>0.22348484848484848</v>
      </c>
      <c r="C26" s="6">
        <f>C17/C4</f>
        <v>0.28677150786308975</v>
      </c>
      <c r="D26" s="6">
        <f>D17/D4</f>
        <v>0.36227045075125208</v>
      </c>
      <c r="E26" s="6">
        <f>E17/E4</f>
        <v>0.43699927166788055</v>
      </c>
      <c r="F26" s="6"/>
      <c r="H26" s="6">
        <f>H17/H4</f>
        <v>0</v>
      </c>
      <c r="I26" s="6">
        <f>I17/I4</f>
        <v>0</v>
      </c>
      <c r="J26" s="6">
        <f t="shared" ref="J26:N26" si="18">J17/J4</f>
        <v>0.46483604883410534</v>
      </c>
      <c r="K26" s="6">
        <f t="shared" si="18"/>
        <v>0.48695347434121067</v>
      </c>
      <c r="L26" s="6">
        <f t="shared" si="18"/>
        <v>0.50201335981287765</v>
      </c>
      <c r="M26" s="6">
        <f t="shared" si="18"/>
        <v>0.51160018640961114</v>
      </c>
      <c r="N26" s="6">
        <f t="shared" si="18"/>
        <v>0.51904666520171094</v>
      </c>
    </row>
    <row r="27" spans="1:169" x14ac:dyDescent="0.25">
      <c r="A27" s="2" t="s">
        <v>22</v>
      </c>
      <c r="B27" s="6"/>
      <c r="C27" s="6"/>
      <c r="D27" s="6"/>
      <c r="E27" s="6"/>
      <c r="F27" s="6">
        <f>F13/F4</f>
        <v>0.63099630996309963</v>
      </c>
      <c r="H27" s="6">
        <f>H13/H4</f>
        <v>1</v>
      </c>
      <c r="I27" s="6">
        <f>I13/I4</f>
        <v>0.55936170212765957</v>
      </c>
      <c r="J27" s="6">
        <f t="shared" ref="J27:N27" si="19">J13/J4</f>
        <v>0.56756170212765955</v>
      </c>
      <c r="K27" s="6">
        <f t="shared" si="19"/>
        <v>0.57584370212765956</v>
      </c>
      <c r="L27" s="6">
        <f t="shared" si="19"/>
        <v>0.57936170212765947</v>
      </c>
      <c r="M27" s="6">
        <f t="shared" si="19"/>
        <v>0.57936170212765958</v>
      </c>
      <c r="N27" s="6">
        <f t="shared" si="19"/>
        <v>0.57936170212765958</v>
      </c>
    </row>
    <row r="28" spans="1:169" x14ac:dyDescent="0.25">
      <c r="A28" s="2" t="s">
        <v>35</v>
      </c>
      <c r="B28" s="6"/>
      <c r="C28" s="6"/>
      <c r="D28" s="6"/>
      <c r="E28" s="6">
        <v>0.78</v>
      </c>
      <c r="F28" s="6"/>
    </row>
    <row r="29" spans="1:169" x14ac:dyDescent="0.25">
      <c r="A29" s="2" t="s">
        <v>36</v>
      </c>
      <c r="B29" s="6"/>
      <c r="C29" s="6"/>
      <c r="D29" s="6"/>
      <c r="E29" s="6">
        <v>0.2</v>
      </c>
      <c r="F29" s="6"/>
    </row>
    <row r="30" spans="1:169" x14ac:dyDescent="0.25">
      <c r="A30" s="4" t="s">
        <v>45</v>
      </c>
      <c r="B30" s="7"/>
      <c r="C30" s="7"/>
      <c r="D30" s="7"/>
      <c r="E30" s="7"/>
      <c r="F30" s="7"/>
      <c r="G30" s="4"/>
      <c r="H30" s="4"/>
      <c r="I30" s="7">
        <f>I8/I4</f>
        <v>0.82</v>
      </c>
      <c r="J30" s="7">
        <f>I30*1.01</f>
        <v>0.82819999999999994</v>
      </c>
      <c r="K30" s="7">
        <f t="shared" ref="K30" si="20">J30*1.01</f>
        <v>0.83648199999999995</v>
      </c>
      <c r="L30" s="7">
        <v>0.84</v>
      </c>
      <c r="M30" s="7">
        <v>0.84</v>
      </c>
      <c r="N30" s="7">
        <v>0.84</v>
      </c>
      <c r="O30" s="4"/>
      <c r="P30" s="4"/>
      <c r="Q30" s="4"/>
    </row>
    <row r="31" spans="1:169" x14ac:dyDescent="0.25">
      <c r="A31" s="4"/>
      <c r="B31" s="7"/>
      <c r="C31" s="7"/>
      <c r="D31" s="7"/>
      <c r="E31" s="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69" s="4" customFormat="1" x14ac:dyDescent="0.25">
      <c r="A32" s="2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65" s="4" customFormat="1" x14ac:dyDescent="0.25">
      <c r="A33" s="2" t="s">
        <v>46</v>
      </c>
      <c r="B33" s="2"/>
      <c r="C33" s="2"/>
      <c r="D33" s="2"/>
      <c r="E33" s="2"/>
      <c r="F33" s="2"/>
      <c r="G33" s="2"/>
      <c r="H33" s="2"/>
      <c r="I33" s="2">
        <v>1741</v>
      </c>
      <c r="J33" s="2"/>
      <c r="K33" s="2"/>
      <c r="L33" s="2"/>
      <c r="M33" s="2"/>
      <c r="N33" s="2"/>
      <c r="O33" s="2"/>
      <c r="P33" s="2"/>
      <c r="Q33" s="2"/>
    </row>
    <row r="34" spans="1:165" x14ac:dyDescent="0.25">
      <c r="A34" s="2" t="s">
        <v>7</v>
      </c>
      <c r="E34" s="2">
        <v>700</v>
      </c>
      <c r="H34" s="2">
        <v>1057</v>
      </c>
      <c r="I34" s="2">
        <v>2100</v>
      </c>
    </row>
    <row r="35" spans="1:165" x14ac:dyDescent="0.25">
      <c r="A35" s="2" t="s">
        <v>25</v>
      </c>
      <c r="E35" s="2">
        <f>E34/E4</f>
        <v>0.50983248361252731</v>
      </c>
      <c r="H35" s="6">
        <f>H34/H4</f>
        <v>0.32196162046908317</v>
      </c>
      <c r="I35" s="6">
        <f>I34/I4</f>
        <v>0.44680851063829785</v>
      </c>
      <c r="J35" s="6"/>
      <c r="K35" s="6"/>
      <c r="L35" s="6"/>
      <c r="M35" s="6"/>
      <c r="N35" s="6"/>
    </row>
    <row r="36" spans="1:165" x14ac:dyDescent="0.25">
      <c r="Q36" s="6"/>
    </row>
    <row r="37" spans="1:165" x14ac:dyDescent="0.25">
      <c r="A37" s="2" t="s">
        <v>27</v>
      </c>
      <c r="E37" s="2">
        <v>1.6</v>
      </c>
      <c r="J37" s="2">
        <f>J17*0.9</f>
        <v>2947.7113200765957</v>
      </c>
      <c r="K37" s="2">
        <f t="shared" ref="K37:N37" si="21">K17*0.9</f>
        <v>4168.7551289529274</v>
      </c>
      <c r="L37" s="2">
        <f t="shared" si="21"/>
        <v>5801.8695550494303</v>
      </c>
      <c r="M37" s="2">
        <f t="shared" si="21"/>
        <v>7982.0996963941416</v>
      </c>
      <c r="N37" s="2">
        <f t="shared" si="21"/>
        <v>10932.679770947465</v>
      </c>
      <c r="O37" s="2">
        <f t="shared" ref="O37" si="22">N37*(1+$Q$20)</f>
        <v>11042.00656865694</v>
      </c>
      <c r="P37" s="2">
        <f t="shared" ref="P37" si="23">O37*(1+$Q$20)</f>
        <v>11152.426634343508</v>
      </c>
      <c r="Q37" s="2">
        <f t="shared" ref="Q37" si="24">P37*(1+$Q$20)</f>
        <v>11263.950900686943</v>
      </c>
      <c r="R37" s="2">
        <f t="shared" ref="R37" si="25">Q37*(1+$Q$20)</f>
        <v>11376.590409693812</v>
      </c>
      <c r="S37" s="2">
        <f t="shared" ref="S37" si="26">R37*(1+$Q$20)</f>
        <v>11490.356313790749</v>
      </c>
      <c r="T37" s="2">
        <f t="shared" ref="T37" si="27">S37*(1+$Q$20)</f>
        <v>11605.259876928658</v>
      </c>
      <c r="U37" s="2">
        <f t="shared" ref="U37" si="28">T37*(1+$Q$20)</f>
        <v>11721.312475697945</v>
      </c>
      <c r="V37" s="2">
        <f t="shared" ref="V37" si="29">U37*(1+$Q$20)</f>
        <v>11838.525600454925</v>
      </c>
      <c r="W37" s="2">
        <f t="shared" ref="W37" si="30">V37*(1+$Q$20)</f>
        <v>11956.910856459474</v>
      </c>
      <c r="X37" s="2">
        <f t="shared" ref="X37" si="31">W37*(1+$Q$20)</f>
        <v>12076.479965024067</v>
      </c>
      <c r="Y37" s="2">
        <f t="shared" ref="Y37" si="32">X37*(1+$Q$20)</f>
        <v>12197.244764674308</v>
      </c>
      <c r="Z37" s="2">
        <f t="shared" ref="Z37" si="33">Y37*(1+$Q$20)</f>
        <v>12319.217212321051</v>
      </c>
      <c r="AA37" s="2">
        <f t="shared" ref="AA37" si="34">Z37*(1+$Q$20)</f>
        <v>12442.409384444261</v>
      </c>
      <c r="AB37" s="2">
        <f t="shared" ref="AB37" si="35">AA37*(1+$Q$20)</f>
        <v>12566.833478288705</v>
      </c>
      <c r="AC37" s="2">
        <f t="shared" ref="AC37" si="36">AB37*(1+$Q$20)</f>
        <v>12692.501813071593</v>
      </c>
      <c r="AD37" s="2">
        <f t="shared" ref="AD37" si="37">AC37*(1+$Q$20)</f>
        <v>12819.426831202309</v>
      </c>
      <c r="AE37" s="2">
        <f t="shared" ref="AE37" si="38">AD37*(1+$Q$20)</f>
        <v>12947.621099514332</v>
      </c>
      <c r="AF37" s="2">
        <f t="shared" ref="AF37" si="39">AE37*(1+$Q$20)</f>
        <v>13077.097310509474</v>
      </c>
      <c r="AG37" s="2">
        <f t="shared" ref="AG37" si="40">AF37*(1+$Q$20)</f>
        <v>13207.868283614569</v>
      </c>
      <c r="AH37" s="2">
        <f t="shared" ref="AH37" si="41">AG37*(1+$Q$20)</f>
        <v>13339.946966450714</v>
      </c>
      <c r="AI37" s="2">
        <f t="shared" ref="AI37" si="42">AH37*(1+$Q$20)</f>
        <v>13473.346436115222</v>
      </c>
      <c r="AJ37" s="2">
        <f t="shared" ref="AJ37" si="43">AI37*(1+$Q$20)</f>
        <v>13608.079900476374</v>
      </c>
      <c r="AK37" s="2">
        <f t="shared" ref="AK37" si="44">AJ37*(1+$Q$20)</f>
        <v>13744.160699481137</v>
      </c>
      <c r="AL37" s="2">
        <f t="shared" ref="AL37" si="45">AK37*(1+$Q$20)</f>
        <v>13881.602306475948</v>
      </c>
      <c r="AM37" s="2">
        <f t="shared" ref="AM37" si="46">AL37*(1+$Q$20)</f>
        <v>14020.418329540707</v>
      </c>
      <c r="AN37" s="2">
        <f t="shared" ref="AN37" si="47">AM37*(1+$Q$20)</f>
        <v>14160.622512836115</v>
      </c>
      <c r="AO37" s="2">
        <f t="shared" ref="AO37" si="48">AN37*(1+$Q$20)</f>
        <v>14302.228737964477</v>
      </c>
      <c r="AP37" s="2">
        <f t="shared" ref="AP37" si="49">AO37*(1+$Q$20)</f>
        <v>14445.251025344121</v>
      </c>
      <c r="AQ37" s="2">
        <f t="shared" ref="AQ37" si="50">AP37*(1+$Q$20)</f>
        <v>14589.703535597562</v>
      </c>
      <c r="AR37" s="2">
        <f t="shared" ref="AR37" si="51">AQ37*(1+$Q$20)</f>
        <v>14735.600570953538</v>
      </c>
      <c r="AS37" s="2">
        <f t="shared" ref="AS37" si="52">AR37*(1+$Q$20)</f>
        <v>14882.956576663073</v>
      </c>
      <c r="AT37" s="2">
        <f t="shared" ref="AT37" si="53">AS37*(1+$Q$20)</f>
        <v>15031.786142429704</v>
      </c>
      <c r="AU37" s="2">
        <f t="shared" ref="AU37" si="54">AT37*(1+$Q$20)</f>
        <v>15182.104003854001</v>
      </c>
      <c r="AV37" s="2">
        <f t="shared" ref="AV37" si="55">AU37*(1+$Q$20)</f>
        <v>15333.925043892541</v>
      </c>
      <c r="AW37" s="2">
        <f t="shared" ref="AW37" si="56">AV37*(1+$Q$20)</f>
        <v>15487.264294331466</v>
      </c>
      <c r="AX37" s="2">
        <f t="shared" ref="AX37" si="57">AW37*(1+$Q$20)</f>
        <v>15642.136937274781</v>
      </c>
      <c r="AY37" s="2">
        <f t="shared" ref="AY37" si="58">AX37*(1+$Q$20)</f>
        <v>15798.55830664753</v>
      </c>
      <c r="AZ37" s="2">
        <f t="shared" ref="AZ37" si="59">AY37*(1+$Q$20)</f>
        <v>15956.543889714005</v>
      </c>
      <c r="BA37" s="2">
        <f t="shared" ref="BA37" si="60">AZ37*(1+$Q$20)</f>
        <v>16116.109328611145</v>
      </c>
      <c r="BB37" s="2">
        <f t="shared" ref="BB37" si="61">BA37*(1+$Q$20)</f>
        <v>16277.270421897256</v>
      </c>
      <c r="BC37" s="2">
        <f t="shared" ref="BC37" si="62">BB37*(1+$Q$20)</f>
        <v>16440.04312611623</v>
      </c>
      <c r="BD37" s="2">
        <f t="shared" ref="BD37" si="63">BC37*(1+$Q$20)</f>
        <v>16604.443557377392</v>
      </c>
      <c r="BE37" s="2">
        <f t="shared" ref="BE37" si="64">BD37*(1+$Q$20)</f>
        <v>16770.487992951166</v>
      </c>
      <c r="BF37" s="2">
        <f t="shared" ref="BF37" si="65">BE37*(1+$Q$20)</f>
        <v>16938.192872880678</v>
      </c>
      <c r="BG37" s="2">
        <f t="shared" ref="BG37" si="66">BF37*(1+$Q$20)</f>
        <v>17107.574801609484</v>
      </c>
      <c r="BH37" s="2">
        <f t="shared" ref="BH37" si="67">BG37*(1+$Q$20)</f>
        <v>17278.650549625578</v>
      </c>
      <c r="BI37" s="2">
        <f t="shared" ref="BI37" si="68">BH37*(1+$Q$20)</f>
        <v>17451.437055121834</v>
      </c>
      <c r="BJ37" s="2">
        <f t="shared" ref="BJ37" si="69">BI37*(1+$Q$20)</f>
        <v>17625.951425673054</v>
      </c>
      <c r="BK37" s="2">
        <f t="shared" ref="BK37" si="70">BJ37*(1+$Q$20)</f>
        <v>17802.210939929784</v>
      </c>
      <c r="BL37" s="2">
        <f t="shared" ref="BL37" si="71">BK37*(1+$Q$20)</f>
        <v>17980.233049329083</v>
      </c>
      <c r="BM37" s="2">
        <f t="shared" ref="BM37" si="72">BL37*(1+$Q$20)</f>
        <v>18160.035379822373</v>
      </c>
      <c r="BN37" s="2">
        <f t="shared" ref="BN37" si="73">BM37*(1+$Q$20)</f>
        <v>18341.635733620598</v>
      </c>
      <c r="BO37" s="2">
        <f t="shared" ref="BO37" si="74">BN37*(1+$Q$20)</f>
        <v>18525.052090956804</v>
      </c>
      <c r="BP37" s="2">
        <f t="shared" ref="BP37" si="75">BO37*(1+$Q$20)</f>
        <v>18710.302611866373</v>
      </c>
      <c r="BQ37" s="2">
        <f t="shared" ref="BQ37" si="76">BP37*(1+$Q$20)</f>
        <v>18897.405637985037</v>
      </c>
      <c r="BR37" s="2">
        <f t="shared" ref="BR37" si="77">BQ37*(1+$Q$20)</f>
        <v>19086.379694364889</v>
      </c>
      <c r="BS37" s="2">
        <f t="shared" ref="BS37" si="78">BR37*(1+$Q$20)</f>
        <v>19277.243491308538</v>
      </c>
      <c r="BT37" s="2">
        <f t="shared" ref="BT37" si="79">BS37*(1+$Q$20)</f>
        <v>19470.015926221622</v>
      </c>
      <c r="BU37" s="2">
        <f t="shared" ref="BU37" si="80">BT37*(1+$Q$20)</f>
        <v>19664.716085483837</v>
      </c>
      <c r="BV37" s="2">
        <f t="shared" ref="BV37" si="81">BU37*(1+$Q$20)</f>
        <v>19861.363246338675</v>
      </c>
      <c r="BW37" s="2">
        <f t="shared" ref="BW37" si="82">BV37*(1+$Q$20)</f>
        <v>20059.976878802063</v>
      </c>
      <c r="BX37" s="2">
        <f t="shared" ref="BX37" si="83">BW37*(1+$Q$20)</f>
        <v>20260.576647590082</v>
      </c>
      <c r="BY37" s="2">
        <f t="shared" ref="BY37" si="84">BX37*(1+$Q$20)</f>
        <v>20463.182414065985</v>
      </c>
      <c r="BZ37" s="2">
        <f t="shared" ref="BZ37" si="85">BY37*(1+$Q$20)</f>
        <v>20667.814238206643</v>
      </c>
      <c r="CA37" s="2">
        <f t="shared" ref="CA37" si="86">BZ37*(1+$Q$20)</f>
        <v>20874.492380588708</v>
      </c>
      <c r="CB37" s="2">
        <f t="shared" ref="CB37" si="87">CA37*(1+$Q$20)</f>
        <v>21083.237304394595</v>
      </c>
      <c r="CC37" s="2">
        <f t="shared" ref="CC37" si="88">CB37*(1+$Q$20)</f>
        <v>21294.069677438543</v>
      </c>
      <c r="CD37" s="2">
        <f t="shared" ref="CD37" si="89">CC37*(1+$Q$20)</f>
        <v>21507.010374212929</v>
      </c>
      <c r="CE37" s="2">
        <f t="shared" ref="CE37" si="90">CD37*(1+$Q$20)</f>
        <v>21722.080477955056</v>
      </c>
      <c r="CF37" s="2">
        <f t="shared" ref="CF37" si="91">CE37*(1+$Q$20)</f>
        <v>21939.301282734607</v>
      </c>
      <c r="CG37" s="2">
        <f t="shared" ref="CG37" si="92">CF37*(1+$Q$20)</f>
        <v>22158.694295561952</v>
      </c>
      <c r="CH37" s="2">
        <f t="shared" ref="CH37" si="93">CG37*(1+$Q$20)</f>
        <v>22380.281238517571</v>
      </c>
      <c r="CI37" s="2">
        <f t="shared" ref="CI37" si="94">CH37*(1+$Q$20)</f>
        <v>22604.084050902748</v>
      </c>
      <c r="CJ37" s="2">
        <f t="shared" ref="CJ37" si="95">CI37*(1+$Q$20)</f>
        <v>22830.124891411775</v>
      </c>
      <c r="CK37" s="2">
        <f t="shared" ref="CK37" si="96">CJ37*(1+$Q$20)</f>
        <v>23058.426140325893</v>
      </c>
      <c r="CL37" s="2">
        <f t="shared" ref="CL37" si="97">CK37*(1+$Q$20)</f>
        <v>23289.010401729152</v>
      </c>
      <c r="CM37" s="2">
        <f t="shared" ref="CM37" si="98">CL37*(1+$Q$20)</f>
        <v>23521.900505746446</v>
      </c>
      <c r="CN37" s="2">
        <f t="shared" ref="CN37" si="99">CM37*(1+$Q$20)</f>
        <v>23757.11951080391</v>
      </c>
      <c r="CO37" s="2">
        <f t="shared" ref="CO37" si="100">CN37*(1+$Q$20)</f>
        <v>23994.690705911948</v>
      </c>
      <c r="CP37" s="2">
        <f t="shared" ref="CP37" si="101">CO37*(1+$Q$20)</f>
        <v>24234.637612971066</v>
      </c>
      <c r="CQ37" s="2">
        <f t="shared" ref="CQ37" si="102">CP37*(1+$Q$20)</f>
        <v>24476.983989100776</v>
      </c>
      <c r="CR37" s="2">
        <f t="shared" ref="CR37" si="103">CQ37*(1+$Q$20)</f>
        <v>24721.753828991783</v>
      </c>
      <c r="CS37" s="2">
        <f t="shared" ref="CS37" si="104">CR37*(1+$Q$20)</f>
        <v>24968.971367281702</v>
      </c>
      <c r="CT37" s="2">
        <f t="shared" ref="CT37" si="105">CS37*(1+$Q$20)</f>
        <v>25218.66108095452</v>
      </c>
      <c r="CU37" s="2">
        <f t="shared" ref="CU37" si="106">CT37*(1+$Q$20)</f>
        <v>25470.847691764066</v>
      </c>
      <c r="CV37" s="2">
        <f t="shared" ref="CV37" si="107">CU37*(1+$Q$20)</f>
        <v>25725.556168681705</v>
      </c>
      <c r="CW37" s="2">
        <f t="shared" ref="CW37" si="108">CV37*(1+$Q$20)</f>
        <v>25982.811730368521</v>
      </c>
      <c r="CX37" s="2">
        <f t="shared" ref="CX37" si="109">CW37*(1+$Q$20)</f>
        <v>26242.639847672206</v>
      </c>
      <c r="CY37" s="2">
        <f t="shared" ref="CY37" si="110">CX37*(1+$Q$20)</f>
        <v>26505.06624614893</v>
      </c>
      <c r="CZ37" s="2">
        <f t="shared" ref="CZ37" si="111">CY37*(1+$Q$20)</f>
        <v>26770.11690861042</v>
      </c>
      <c r="DA37" s="2">
        <f t="shared" ref="DA37" si="112">CZ37*(1+$Q$20)</f>
        <v>27037.818077696524</v>
      </c>
      <c r="DB37" s="2">
        <f t="shared" ref="DB37" si="113">DA37*(1+$Q$20)</f>
        <v>27308.19625847349</v>
      </c>
      <c r="DC37" s="2">
        <f t="shared" ref="DC37" si="114">DB37*(1+$Q$20)</f>
        <v>27581.278221058226</v>
      </c>
      <c r="DD37" s="2">
        <f t="shared" ref="DD37" si="115">DC37*(1+$Q$20)</f>
        <v>27857.091003268808</v>
      </c>
      <c r="DE37" s="2">
        <f t="shared" ref="DE37" si="116">DD37*(1+$Q$20)</f>
        <v>28135.661913301497</v>
      </c>
      <c r="DF37" s="2">
        <f t="shared" ref="DF37" si="117">DE37*(1+$Q$20)</f>
        <v>28417.018532434511</v>
      </c>
      <c r="DG37" s="2">
        <f t="shared" ref="DG37" si="118">DF37*(1+$Q$20)</f>
        <v>28701.188717758858</v>
      </c>
      <c r="DH37" s="2">
        <f t="shared" ref="DH37" si="119">DG37*(1+$Q$20)</f>
        <v>28988.200604936446</v>
      </c>
      <c r="DI37" s="2">
        <f t="shared" ref="DI37" si="120">DH37*(1+$Q$20)</f>
        <v>29278.08261098581</v>
      </c>
      <c r="DJ37" s="2">
        <f t="shared" ref="DJ37" si="121">DI37*(1+$Q$20)</f>
        <v>29570.863437095668</v>
      </c>
      <c r="DK37" s="2">
        <f t="shared" ref="DK37" si="122">DJ37*(1+$Q$20)</f>
        <v>29866.572071466624</v>
      </c>
      <c r="DL37" s="2">
        <f t="shared" ref="DL37" si="123">DK37*(1+$Q$20)</f>
        <v>30165.237792181291</v>
      </c>
      <c r="DM37" s="2">
        <f t="shared" ref="DM37" si="124">DL37*(1+$Q$20)</f>
        <v>30466.890170103103</v>
      </c>
      <c r="DN37" s="2">
        <f t="shared" ref="DN37" si="125">DM37*(1+$Q$20)</f>
        <v>30771.559071804135</v>
      </c>
      <c r="DO37" s="2">
        <f t="shared" ref="DO37" si="126">DN37*(1+$Q$20)</f>
        <v>31079.274662522177</v>
      </c>
      <c r="DP37" s="2">
        <f t="shared" ref="DP37" si="127">DO37*(1+$Q$20)</f>
        <v>31390.067409147399</v>
      </c>
      <c r="DQ37" s="2">
        <f t="shared" ref="DQ37" si="128">DP37*(1+$Q$20)</f>
        <v>31703.968083238873</v>
      </c>
      <c r="DR37" s="2">
        <f t="shared" ref="DR37" si="129">DQ37*(1+$Q$20)</f>
        <v>32021.007764071262</v>
      </c>
      <c r="DS37" s="2">
        <f t="shared" ref="DS37" si="130">DR37*(1+$Q$20)</f>
        <v>32341.217841711976</v>
      </c>
      <c r="DT37" s="2">
        <f t="shared" ref="DT37" si="131">DS37*(1+$Q$20)</f>
        <v>32664.630020129094</v>
      </c>
      <c r="DU37" s="2">
        <f t="shared" ref="DU37" si="132">DT37*(1+$Q$20)</f>
        <v>32991.276320330384</v>
      </c>
      <c r="DV37" s="2">
        <f t="shared" ref="DV37" si="133">DU37*(1+$Q$20)</f>
        <v>33321.189083533689</v>
      </c>
      <c r="DW37" s="2">
        <f t="shared" ref="DW37" si="134">DV37*(1+$Q$20)</f>
        <v>33654.400974369026</v>
      </c>
      <c r="DX37" s="2">
        <f t="shared" ref="DX37" si="135">DW37*(1+$Q$20)</f>
        <v>33990.944984112713</v>
      </c>
      <c r="DY37" s="2">
        <f t="shared" ref="DY37" si="136">DX37*(1+$Q$20)</f>
        <v>34330.854433953842</v>
      </c>
      <c r="DZ37" s="2">
        <f t="shared" ref="DZ37" si="137">DY37*(1+$Q$20)</f>
        <v>34674.162978293381</v>
      </c>
      <c r="EA37" s="2">
        <f t="shared" ref="EA37" si="138">DZ37*(1+$Q$20)</f>
        <v>35020.904608076315</v>
      </c>
      <c r="EB37" s="2">
        <f t="shared" ref="EB37" si="139">EA37*(1+$Q$20)</f>
        <v>35371.113654157081</v>
      </c>
      <c r="EC37" s="2">
        <f t="shared" ref="EC37" si="140">EB37*(1+$Q$20)</f>
        <v>35724.824790698651</v>
      </c>
      <c r="ED37" s="2">
        <f t="shared" ref="ED37" si="141">EC37*(1+$Q$20)</f>
        <v>36082.073038605638</v>
      </c>
      <c r="EE37" s="2">
        <f t="shared" ref="EE37" si="142">ED37*(1+$Q$20)</f>
        <v>36442.893768991693</v>
      </c>
      <c r="EF37" s="2">
        <f t="shared" ref="EF37" si="143">EE37*(1+$Q$20)</f>
        <v>36807.322706681611</v>
      </c>
      <c r="EG37" s="2">
        <f t="shared" ref="EG37" si="144">EF37*(1+$Q$20)</f>
        <v>37175.395933748427</v>
      </c>
      <c r="EH37" s="2">
        <f t="shared" ref="EH37" si="145">EG37*(1+$Q$20)</f>
        <v>37547.149893085909</v>
      </c>
      <c r="EI37" s="2">
        <f t="shared" ref="EI37" si="146">EH37*(1+$Q$20)</f>
        <v>37922.621392016765</v>
      </c>
      <c r="EJ37" s="2">
        <f t="shared" ref="EJ37" si="147">EI37*(1+$Q$20)</f>
        <v>38301.847605936935</v>
      </c>
      <c r="EK37" s="2">
        <f t="shared" ref="EK37" si="148">EJ37*(1+$Q$20)</f>
        <v>38684.866081996304</v>
      </c>
      <c r="EL37" s="2">
        <f t="shared" ref="EL37" si="149">EK37*(1+$Q$20)</f>
        <v>39071.714742816264</v>
      </c>
      <c r="EM37" s="2">
        <f t="shared" ref="EM37" si="150">EL37*(1+$Q$20)</f>
        <v>39462.431890244428</v>
      </c>
      <c r="EN37" s="2">
        <f t="shared" ref="EN37" si="151">EM37*(1+$Q$20)</f>
        <v>39857.056209146875</v>
      </c>
      <c r="EO37" s="2">
        <f t="shared" ref="EO37" si="152">EN37*(1+$Q$20)</f>
        <v>40255.626771238341</v>
      </c>
      <c r="EP37" s="2">
        <f t="shared" ref="EP37" si="153">EO37*(1+$Q$20)</f>
        <v>40658.183038950723</v>
      </c>
      <c r="EQ37" s="2">
        <f t="shared" ref="EQ37" si="154">EP37*(1+$Q$20)</f>
        <v>41064.76486934023</v>
      </c>
      <c r="ER37" s="2">
        <f t="shared" ref="ER37" si="155">EQ37*(1+$Q$20)</f>
        <v>41475.412518033634</v>
      </c>
      <c r="ES37" s="2">
        <f t="shared" ref="ES37" si="156">ER37*(1+$Q$20)</f>
        <v>41890.166643213968</v>
      </c>
      <c r="ET37" s="2">
        <f t="shared" ref="ET37" si="157">ES37*(1+$Q$20)</f>
        <v>42309.068309646107</v>
      </c>
      <c r="EU37" s="2">
        <f t="shared" ref="EU37" si="158">ET37*(1+$Q$20)</f>
        <v>42732.158992742567</v>
      </c>
      <c r="EV37" s="2">
        <f t="shared" ref="EV37" si="159">EU37*(1+$Q$20)</f>
        <v>43159.480582669996</v>
      </c>
      <c r="EW37" s="2">
        <f t="shared" ref="EW37" si="160">EV37*(1+$Q$20)</f>
        <v>43591.075388496698</v>
      </c>
      <c r="EX37" s="2">
        <f t="shared" ref="EX37" si="161">EW37*(1+$Q$20)</f>
        <v>44026.986142381662</v>
      </c>
      <c r="EY37" s="2">
        <f t="shared" ref="EY37" si="162">EX37*(1+$Q$20)</f>
        <v>44467.25600380548</v>
      </c>
      <c r="EZ37" s="2">
        <f t="shared" ref="EZ37" si="163">EY37*(1+$Q$20)</f>
        <v>44911.928563843532</v>
      </c>
      <c r="FA37" s="2">
        <f t="shared" ref="FA37" si="164">EZ37*(1+$Q$20)</f>
        <v>45361.047849481969</v>
      </c>
      <c r="FB37" s="2">
        <f t="shared" ref="FB37" si="165">FA37*(1+$Q$20)</f>
        <v>45814.658327976787</v>
      </c>
      <c r="FC37" s="2">
        <f t="shared" ref="FC37" si="166">FB37*(1+$Q$20)</f>
        <v>46272.804911256557</v>
      </c>
      <c r="FD37" s="2">
        <f t="shared" ref="FD37" si="167">FC37*(1+$Q$20)</f>
        <v>46735.532960369121</v>
      </c>
      <c r="FE37" s="2">
        <f t="shared" ref="FE37" si="168">FD37*(1+$Q$20)</f>
        <v>47202.888289972812</v>
      </c>
      <c r="FF37" s="2">
        <f t="shared" ref="FF37" si="169">FE37*(1+$Q$20)</f>
        <v>47674.917172872541</v>
      </c>
      <c r="FG37" s="2">
        <f t="shared" ref="FG37" si="170">FF37*(1+$Q$20)</f>
        <v>48151.666344601268</v>
      </c>
      <c r="FH37" s="2">
        <f t="shared" ref="FH37" si="171">FG37*(1+$Q$20)</f>
        <v>48633.183008047279</v>
      </c>
      <c r="FI37" s="2">
        <f t="shared" ref="FI37" si="172">FH37*(1+$Q$20)</f>
        <v>49119.514838127754</v>
      </c>
    </row>
    <row r="38" spans="1:165" x14ac:dyDescent="0.25">
      <c r="A38" s="2" t="s">
        <v>32</v>
      </c>
      <c r="E38" s="2">
        <v>52</v>
      </c>
    </row>
    <row r="39" spans="1:165" x14ac:dyDescent="0.25">
      <c r="E39" s="2">
        <f>E38*E37</f>
        <v>83.2</v>
      </c>
    </row>
    <row r="40" spans="1:165" x14ac:dyDescent="0.25">
      <c r="A40" s="2" t="s">
        <v>56</v>
      </c>
      <c r="I40" s="2">
        <v>741</v>
      </c>
      <c r="J40" s="2">
        <f>I40+J17</f>
        <v>4016.2348000851061</v>
      </c>
      <c r="K40" s="2">
        <f t="shared" ref="K40:N40" si="173">J40+K17</f>
        <v>8648.1849433661373</v>
      </c>
      <c r="L40" s="2">
        <f t="shared" si="173"/>
        <v>15094.706671198837</v>
      </c>
      <c r="M40" s="2">
        <f t="shared" si="173"/>
        <v>23963.706333858994</v>
      </c>
      <c r="N40" s="2">
        <f t="shared" si="173"/>
        <v>36111.128301578399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2025-02-22T07:41:33Z</dcterms:created>
  <dcterms:modified xsi:type="dcterms:W3CDTF">2025-04-07T22:02:58Z</dcterms:modified>
</cp:coreProperties>
</file>