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1C07C1DE-0532-4B1F-A4C6-B1573B0D43BD}" xr6:coauthVersionLast="47" xr6:coauthVersionMax="47" xr10:uidLastSave="{00000000-0000-0000-0000-000000000000}"/>
  <bookViews>
    <workbookView xWindow="14295" yWindow="0" windowWidth="14610" windowHeight="15585" activeTab="1" xr2:uid="{DE22802E-4E39-41A4-8F8C-B16A5E41F4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D33" i="2"/>
  <c r="E33" i="2"/>
  <c r="F33" i="2"/>
  <c r="G33" i="2"/>
  <c r="H33" i="2"/>
  <c r="I33" i="2"/>
  <c r="J33" i="2"/>
  <c r="K33" i="2"/>
  <c r="L33" i="2"/>
  <c r="M33" i="2"/>
  <c r="N33" i="2"/>
  <c r="B33" i="2"/>
  <c r="F28" i="2"/>
  <c r="G28" i="2"/>
  <c r="H28" i="2" s="1"/>
  <c r="I28" i="2" s="1"/>
  <c r="J28" i="2" s="1"/>
  <c r="K28" i="2" s="1"/>
  <c r="L28" i="2" s="1"/>
  <c r="M28" i="2" s="1"/>
  <c r="N28" i="2" s="1"/>
  <c r="E28" i="2"/>
  <c r="J1" i="2"/>
  <c r="K1" i="2"/>
  <c r="L1" i="2" s="1"/>
  <c r="M1" i="2" s="1"/>
  <c r="N1" i="2" s="1"/>
  <c r="J2" i="2"/>
  <c r="K2" i="2" s="1"/>
  <c r="J3" i="2"/>
  <c r="K3" i="2"/>
  <c r="L3" i="2" s="1"/>
  <c r="M3" i="2" s="1"/>
  <c r="N3" i="2" s="1"/>
  <c r="J4" i="2"/>
  <c r="J5" i="2"/>
  <c r="J7" i="2"/>
  <c r="J8" i="2"/>
  <c r="J11" i="2"/>
  <c r="J21" i="2"/>
  <c r="J10" i="2" s="1"/>
  <c r="E32" i="2"/>
  <c r="C28" i="2"/>
  <c r="D28" i="2"/>
  <c r="B28" i="2"/>
  <c r="C32" i="2"/>
  <c r="D32" i="2"/>
  <c r="B32" i="2"/>
  <c r="F5" i="2"/>
  <c r="G5" i="2"/>
  <c r="H5" i="2"/>
  <c r="I5" i="2"/>
  <c r="E5" i="2"/>
  <c r="E6" i="2" s="1"/>
  <c r="E14" i="2"/>
  <c r="F7" i="2"/>
  <c r="G7" i="2" s="1"/>
  <c r="F8" i="2"/>
  <c r="G8" i="2"/>
  <c r="H8" i="2" s="1"/>
  <c r="I8" i="2" s="1"/>
  <c r="F9" i="2"/>
  <c r="G9" i="2"/>
  <c r="H9" i="2"/>
  <c r="I9" i="2"/>
  <c r="F10" i="2"/>
  <c r="F12" i="2" s="1"/>
  <c r="F11" i="2"/>
  <c r="G11" i="2"/>
  <c r="H11" i="2"/>
  <c r="I11" i="2" s="1"/>
  <c r="E7" i="2"/>
  <c r="E11" i="2"/>
  <c r="E10" i="2"/>
  <c r="E9" i="2"/>
  <c r="E8" i="2"/>
  <c r="F3" i="2"/>
  <c r="G3" i="2"/>
  <c r="H3" i="2"/>
  <c r="I3" i="2" s="1"/>
  <c r="E3" i="2"/>
  <c r="F2" i="2"/>
  <c r="G2" i="2" s="1"/>
  <c r="E21" i="2"/>
  <c r="F21" i="2"/>
  <c r="D21" i="2"/>
  <c r="C21" i="2"/>
  <c r="E2" i="2"/>
  <c r="F6" i="2"/>
  <c r="D38" i="2"/>
  <c r="D36" i="2"/>
  <c r="D34" i="2" s="1"/>
  <c r="E12" i="2"/>
  <c r="C12" i="2"/>
  <c r="D12" i="2"/>
  <c r="B12" i="2"/>
  <c r="C6" i="2"/>
  <c r="C24" i="2" s="1"/>
  <c r="D6" i="2"/>
  <c r="B6" i="2"/>
  <c r="E4" i="2"/>
  <c r="F4" i="2"/>
  <c r="C4" i="2"/>
  <c r="D4" i="2"/>
  <c r="B4" i="2"/>
  <c r="C1" i="2"/>
  <c r="D1" i="2" s="1"/>
  <c r="E1" i="2" s="1"/>
  <c r="F1" i="2" s="1"/>
  <c r="G1" i="2" s="1"/>
  <c r="H1" i="2" s="1"/>
  <c r="I1" i="2" s="1"/>
  <c r="D7" i="1"/>
  <c r="D5" i="1"/>
  <c r="D6" i="1"/>
  <c r="D4" i="1"/>
  <c r="F32" i="2" l="1"/>
  <c r="G32" i="2"/>
  <c r="K5" i="2"/>
  <c r="K21" i="2"/>
  <c r="L2" i="2"/>
  <c r="K6" i="2"/>
  <c r="K4" i="2"/>
  <c r="J9" i="2"/>
  <c r="K9" i="2" s="1"/>
  <c r="J6" i="2"/>
  <c r="H7" i="2"/>
  <c r="G10" i="2"/>
  <c r="H10" i="2" s="1"/>
  <c r="I10" i="2" s="1"/>
  <c r="F13" i="2"/>
  <c r="G4" i="2"/>
  <c r="G6" i="2"/>
  <c r="H2" i="2"/>
  <c r="G21" i="2"/>
  <c r="E13" i="2"/>
  <c r="E15" i="2" s="1"/>
  <c r="E16" i="2" s="1"/>
  <c r="E17" i="2" s="1"/>
  <c r="E34" i="2" s="1"/>
  <c r="F14" i="2" s="1"/>
  <c r="B13" i="2"/>
  <c r="B15" i="2" s="1"/>
  <c r="D13" i="2"/>
  <c r="D15" i="2" s="1"/>
  <c r="D22" i="2" s="1"/>
  <c r="B17" i="2"/>
  <c r="B22" i="2"/>
  <c r="B24" i="2"/>
  <c r="C13" i="2"/>
  <c r="C15" i="2" s="1"/>
  <c r="D24" i="2"/>
  <c r="H32" i="2" l="1"/>
  <c r="L5" i="2"/>
  <c r="L21" i="2"/>
  <c r="L9" i="2" s="1"/>
  <c r="L6" i="2"/>
  <c r="L4" i="2"/>
  <c r="M2" i="2"/>
  <c r="K11" i="2"/>
  <c r="L11" i="2" s="1"/>
  <c r="K8" i="2"/>
  <c r="L8" i="2" s="1"/>
  <c r="K7" i="2"/>
  <c r="K10" i="2"/>
  <c r="L10" i="2" s="1"/>
  <c r="J12" i="2"/>
  <c r="J13" i="2" s="1"/>
  <c r="F15" i="2"/>
  <c r="F16" i="2" s="1"/>
  <c r="F17" i="2" s="1"/>
  <c r="F34" i="2" s="1"/>
  <c r="G12" i="2"/>
  <c r="G13" i="2" s="1"/>
  <c r="I7" i="2"/>
  <c r="I12" i="2" s="1"/>
  <c r="H12" i="2"/>
  <c r="I2" i="2"/>
  <c r="H4" i="2"/>
  <c r="H21" i="2"/>
  <c r="H6" i="2"/>
  <c r="H13" i="2" s="1"/>
  <c r="D17" i="2"/>
  <c r="C17" i="2"/>
  <c r="C22" i="2"/>
  <c r="I32" i="2" l="1"/>
  <c r="L7" i="2"/>
  <c r="K12" i="2"/>
  <c r="K13" i="2" s="1"/>
  <c r="M5" i="2"/>
  <c r="M6" i="2"/>
  <c r="M21" i="2"/>
  <c r="M9" i="2" s="1"/>
  <c r="N2" i="2"/>
  <c r="M4" i="2"/>
  <c r="M10" i="2"/>
  <c r="M11" i="2"/>
  <c r="G14" i="2"/>
  <c r="G15" i="2" s="1"/>
  <c r="G16" i="2" s="1"/>
  <c r="G17" i="2" s="1"/>
  <c r="I4" i="2"/>
  <c r="I21" i="2"/>
  <c r="I6" i="2"/>
  <c r="I13" i="2" s="1"/>
  <c r="J32" i="2" l="1"/>
  <c r="N4" i="2"/>
  <c r="N5" i="2"/>
  <c r="N6" i="2" s="1"/>
  <c r="N21" i="2"/>
  <c r="N9" i="2" s="1"/>
  <c r="L12" i="2"/>
  <c r="L13" i="2" s="1"/>
  <c r="M7" i="2"/>
  <c r="M8" i="2"/>
  <c r="N8" i="2" s="1"/>
  <c r="G34" i="2"/>
  <c r="K32" i="2" l="1"/>
  <c r="M12" i="2"/>
  <c r="M13" i="2" s="1"/>
  <c r="N7" i="2"/>
  <c r="N10" i="2"/>
  <c r="N11" i="2"/>
  <c r="H14" i="2"/>
  <c r="H15" i="2" s="1"/>
  <c r="H16" i="2" s="1"/>
  <c r="H17" i="2" s="1"/>
  <c r="H34" i="2" s="1"/>
  <c r="L32" i="2" l="1"/>
  <c r="N12" i="2"/>
  <c r="N13" i="2" s="1"/>
  <c r="I14" i="2"/>
  <c r="I15" i="2" s="1"/>
  <c r="I16" i="2" s="1"/>
  <c r="I17" i="2" s="1"/>
  <c r="N32" i="2" l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M32" i="2"/>
  <c r="I34" i="2"/>
  <c r="J14" i="2" s="1"/>
  <c r="J15" i="2" s="1"/>
  <c r="J16" i="2" s="1"/>
  <c r="J17" i="2" s="1"/>
  <c r="J34" i="2" s="1"/>
  <c r="K14" i="2" s="1"/>
  <c r="K15" i="2" s="1"/>
  <c r="Q23" i="2" l="1"/>
  <c r="Q24" i="2" s="1"/>
  <c r="Q25" i="2" s="1"/>
  <c r="K16" i="2"/>
  <c r="K17" i="2"/>
  <c r="K34" i="2" s="1"/>
  <c r="L14" i="2" s="1"/>
  <c r="L15" i="2" s="1"/>
  <c r="L16" i="2" s="1"/>
  <c r="L17" i="2" s="1"/>
  <c r="L34" i="2" s="1"/>
  <c r="M14" i="2"/>
  <c r="M15" i="2" s="1"/>
  <c r="M16" i="2" l="1"/>
  <c r="M17" i="2"/>
  <c r="M34" i="2" s="1"/>
  <c r="N14" i="2" l="1"/>
  <c r="N15" i="2" s="1"/>
  <c r="N16" i="2" l="1"/>
  <c r="N17" i="2" s="1"/>
  <c r="O17" i="2" l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N34" i="2"/>
</calcChain>
</file>

<file path=xl/sharedStrings.xml><?xml version="1.0" encoding="utf-8"?>
<sst xmlns="http://schemas.openxmlformats.org/spreadsheetml/2006/main" count="44" uniqueCount="40">
  <si>
    <t>CVX</t>
  </si>
  <si>
    <t>Price</t>
  </si>
  <si>
    <t>Shares</t>
  </si>
  <si>
    <t>MC</t>
  </si>
  <si>
    <t>Cash</t>
  </si>
  <si>
    <t>Debt</t>
  </si>
  <si>
    <t>EV</t>
  </si>
  <si>
    <t>Revenue</t>
  </si>
  <si>
    <t>Sales</t>
  </si>
  <si>
    <t>Equity Affiliates</t>
  </si>
  <si>
    <t>COGS</t>
  </si>
  <si>
    <t>SG&amp;A</t>
  </si>
  <si>
    <t>Operating Costs</t>
  </si>
  <si>
    <t>Exploration</t>
  </si>
  <si>
    <t>D&amp;A</t>
  </si>
  <si>
    <t>Gross Profit</t>
  </si>
  <si>
    <t>Other Taxes</t>
  </si>
  <si>
    <t>Interest</t>
  </si>
  <si>
    <t>OPEX</t>
  </si>
  <si>
    <t>Pretax Income</t>
  </si>
  <si>
    <t>Tax</t>
  </si>
  <si>
    <t>Net Income</t>
  </si>
  <si>
    <t>EPS</t>
  </si>
  <si>
    <t>Revenue Growth</t>
  </si>
  <si>
    <t>Tax Rate</t>
  </si>
  <si>
    <t>Gross Margin</t>
  </si>
  <si>
    <t>Operating Margin</t>
  </si>
  <si>
    <t>FCF Margin</t>
  </si>
  <si>
    <t>CFFO</t>
  </si>
  <si>
    <t>CX</t>
  </si>
  <si>
    <t>FCF</t>
  </si>
  <si>
    <t>Net Cash</t>
  </si>
  <si>
    <t>Operating Income</t>
  </si>
  <si>
    <t>Equity Affiliates GM</t>
  </si>
  <si>
    <t>Sales GM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</si>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</sst>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3" fontId="0" fillId="0" borderId="0" xfId="0" applyNumberFormat="1" applyFont="1"/>
    <xf numFmtId="9" fontId="0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19050</xdr:rowOff>
    </xdr:from>
    <xdr:to>
      <xdr:col>4</xdr:col>
      <xdr:colOff>0</xdr:colOff>
      <xdr:row>41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B7EC509-425A-401E-F868-FA96E3866CAA}"/>
            </a:ext>
          </a:extLst>
        </xdr:cNvPr>
        <xdr:cNvCxnSpPr/>
      </xdr:nvCxnSpPr>
      <xdr:spPr>
        <a:xfrm>
          <a:off x="2876550" y="19050"/>
          <a:ext cx="19050" cy="7239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8A51-B7CE-41F8-8BF1-70B2455465C3}">
  <dimension ref="A1:D7"/>
  <sheetViews>
    <sheetView zoomScale="235" zoomScaleNormal="235" workbookViewId="0">
      <selection activeCell="D6" sqref="D6"/>
    </sheetView>
  </sheetViews>
  <sheetFormatPr defaultRowHeight="15" x14ac:dyDescent="0.25"/>
  <sheetData>
    <row r="1" spans="1:4" x14ac:dyDescent="0.25">
      <c r="A1" s="1" t="s">
        <v>0</v>
      </c>
    </row>
    <row r="2" spans="1:4" x14ac:dyDescent="0.25">
      <c r="C2" t="s">
        <v>1</v>
      </c>
      <c r="D2" s="2">
        <v>132.5</v>
      </c>
    </row>
    <row r="3" spans="1:4" x14ac:dyDescent="0.25">
      <c r="C3" t="s">
        <v>2</v>
      </c>
      <c r="D3" s="2">
        <v>1760.6</v>
      </c>
    </row>
    <row r="4" spans="1:4" x14ac:dyDescent="0.25">
      <c r="C4" t="s">
        <v>3</v>
      </c>
      <c r="D4" s="2">
        <f>D2*D3</f>
        <v>233279.5</v>
      </c>
    </row>
    <row r="5" spans="1:4" x14ac:dyDescent="0.25">
      <c r="C5" t="s">
        <v>4</v>
      </c>
      <c r="D5" s="2">
        <f>6781+4</f>
        <v>6785</v>
      </c>
    </row>
    <row r="6" spans="1:4" x14ac:dyDescent="0.25">
      <c r="C6" t="s">
        <v>5</v>
      </c>
      <c r="D6" s="2">
        <f>20135+19137</f>
        <v>39272</v>
      </c>
    </row>
    <row r="7" spans="1:4" x14ac:dyDescent="0.25">
      <c r="C7" t="s">
        <v>6</v>
      </c>
      <c r="D7" s="2">
        <f>D4+D6-D5</f>
        <v>265766.5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5A2A-0488-4C62-BB6F-16DFD012AD0C}">
  <dimension ref="A1:CV38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5" x14ac:dyDescent="0.25"/>
  <cols>
    <col min="1" max="1" width="16" style="2" customWidth="1"/>
    <col min="2" max="16384" width="9.140625" style="2"/>
  </cols>
  <sheetData>
    <row r="1" spans="1:14" x14ac:dyDescent="0.25">
      <c r="B1" s="4">
        <v>2022</v>
      </c>
      <c r="C1" s="4">
        <f>B1+1</f>
        <v>2023</v>
      </c>
      <c r="D1" s="4">
        <f t="shared" ref="D1:N1" si="0">C1+1</f>
        <v>2024</v>
      </c>
      <c r="E1" s="4">
        <f t="shared" si="0"/>
        <v>2025</v>
      </c>
      <c r="F1" s="4">
        <f t="shared" si="0"/>
        <v>2026</v>
      </c>
      <c r="G1" s="4">
        <f t="shared" si="0"/>
        <v>2027</v>
      </c>
      <c r="H1" s="4">
        <f t="shared" si="0"/>
        <v>2028</v>
      </c>
      <c r="I1" s="4">
        <f t="shared" si="0"/>
        <v>2029</v>
      </c>
      <c r="J1" s="4">
        <f t="shared" si="0"/>
        <v>2030</v>
      </c>
      <c r="K1" s="4">
        <f t="shared" si="0"/>
        <v>2031</v>
      </c>
      <c r="L1" s="4">
        <f t="shared" si="0"/>
        <v>2032</v>
      </c>
      <c r="M1" s="4">
        <f t="shared" si="0"/>
        <v>2033</v>
      </c>
      <c r="N1" s="4">
        <f t="shared" si="0"/>
        <v>2034</v>
      </c>
    </row>
    <row r="2" spans="1:14" x14ac:dyDescent="0.25">
      <c r="A2" s="2" t="s">
        <v>8</v>
      </c>
      <c r="B2" s="2">
        <v>235717</v>
      </c>
      <c r="C2" s="2">
        <v>196913</v>
      </c>
      <c r="D2" s="2">
        <v>193414</v>
      </c>
      <c r="E2" s="2">
        <f>D2*1.03</f>
        <v>199216.42</v>
      </c>
      <c r="F2" s="2">
        <f t="shared" ref="F2:I2" si="1">E2*1.03</f>
        <v>205192.91260000001</v>
      </c>
      <c r="G2" s="2">
        <f t="shared" si="1"/>
        <v>211348.69997800002</v>
      </c>
      <c r="H2" s="2">
        <f t="shared" si="1"/>
        <v>217689.16097734001</v>
      </c>
      <c r="I2" s="2">
        <f t="shared" si="1"/>
        <v>224219.83580666021</v>
      </c>
      <c r="J2" s="2">
        <f t="shared" ref="J2:N2" si="2">I2*1.03</f>
        <v>230946.43088086002</v>
      </c>
      <c r="K2" s="2">
        <f t="shared" si="2"/>
        <v>237874.82380728584</v>
      </c>
      <c r="L2" s="2">
        <f t="shared" si="2"/>
        <v>245011.06852150441</v>
      </c>
      <c r="M2" s="2">
        <f t="shared" si="2"/>
        <v>252361.40057714956</v>
      </c>
      <c r="N2" s="2">
        <f t="shared" si="2"/>
        <v>259932.24259446404</v>
      </c>
    </row>
    <row r="3" spans="1:14" x14ac:dyDescent="0.25">
      <c r="A3" s="2" t="s">
        <v>9</v>
      </c>
      <c r="B3" s="2">
        <v>8585</v>
      </c>
      <c r="C3" s="2">
        <v>5131</v>
      </c>
      <c r="D3" s="2">
        <v>4596</v>
      </c>
      <c r="E3" s="2">
        <f>D3*1.03</f>
        <v>4733.88</v>
      </c>
      <c r="F3" s="2">
        <f t="shared" ref="F3:I3" si="3">E3*1.03</f>
        <v>4875.8964000000005</v>
      </c>
      <c r="G3" s="2">
        <f t="shared" si="3"/>
        <v>5022.1732920000004</v>
      </c>
      <c r="H3" s="2">
        <f t="shared" si="3"/>
        <v>5172.8384907600002</v>
      </c>
      <c r="I3" s="2">
        <f t="shared" si="3"/>
        <v>5328.0236454828</v>
      </c>
      <c r="J3" s="2">
        <f t="shared" ref="J3:N3" si="4">I3*1.03</f>
        <v>5487.8643548472837</v>
      </c>
      <c r="K3" s="2">
        <f t="shared" si="4"/>
        <v>5652.5002854927025</v>
      </c>
      <c r="L3" s="2">
        <f t="shared" si="4"/>
        <v>5822.0752940574839</v>
      </c>
      <c r="M3" s="2">
        <f t="shared" si="4"/>
        <v>5996.737552879209</v>
      </c>
      <c r="N3" s="2">
        <f t="shared" si="4"/>
        <v>6176.6396794655857</v>
      </c>
    </row>
    <row r="4" spans="1:14" s="3" customFormat="1" x14ac:dyDescent="0.25">
      <c r="A4" s="3" t="s">
        <v>7</v>
      </c>
      <c r="B4" s="3">
        <f>SUM(B2:B3)</f>
        <v>244302</v>
      </c>
      <c r="C4" s="3">
        <f t="shared" ref="C4:D4" si="5">SUM(C2:C3)</f>
        <v>202044</v>
      </c>
      <c r="D4" s="3">
        <f t="shared" si="5"/>
        <v>198010</v>
      </c>
      <c r="E4" s="3">
        <f t="shared" ref="E4" si="6">SUM(E2:E3)</f>
        <v>203950.30000000002</v>
      </c>
      <c r="F4" s="3">
        <f t="shared" ref="F4" si="7">SUM(F2:F3)</f>
        <v>210068.80900000001</v>
      </c>
      <c r="G4" s="3">
        <f t="shared" ref="G4" si="8">SUM(G2:G3)</f>
        <v>216370.87327000001</v>
      </c>
      <c r="H4" s="3">
        <f t="shared" ref="H4" si="9">SUM(H2:H3)</f>
        <v>222861.99946810002</v>
      </c>
      <c r="I4" s="3">
        <f t="shared" ref="I4" si="10">SUM(I2:I3)</f>
        <v>229547.85945214302</v>
      </c>
      <c r="J4" s="3">
        <f t="shared" ref="J4" si="11">SUM(J2:J3)</f>
        <v>236434.29523570731</v>
      </c>
      <c r="K4" s="3">
        <f t="shared" ref="K4" si="12">SUM(K2:K3)</f>
        <v>243527.32409277855</v>
      </c>
      <c r="L4" s="3">
        <f t="shared" ref="L4" si="13">SUM(L2:L3)</f>
        <v>250833.1438155619</v>
      </c>
      <c r="M4" s="3">
        <f t="shared" ref="M4" si="14">SUM(M2:M3)</f>
        <v>258358.13813002876</v>
      </c>
      <c r="N4" s="3">
        <f t="shared" ref="N4" si="15">SUM(N2:N3)</f>
        <v>266108.8822739296</v>
      </c>
    </row>
    <row r="5" spans="1:14" x14ac:dyDescent="0.25">
      <c r="A5" s="2" t="s">
        <v>10</v>
      </c>
      <c r="B5" s="2">
        <v>145416</v>
      </c>
      <c r="C5" s="2">
        <v>119196</v>
      </c>
      <c r="D5" s="2">
        <v>119206</v>
      </c>
      <c r="E5" s="2">
        <f>E2*(1-E24)</f>
        <v>121522.0162</v>
      </c>
      <c r="F5" s="2">
        <f t="shared" ref="F5:I5" si="16">F2*(1-F24)</f>
        <v>125167.67668600001</v>
      </c>
      <c r="G5" s="2">
        <f t="shared" si="16"/>
        <v>128922.70698658001</v>
      </c>
      <c r="H5" s="2">
        <f t="shared" si="16"/>
        <v>132790.3881961774</v>
      </c>
      <c r="I5" s="2">
        <f t="shared" si="16"/>
        <v>136774.09984206271</v>
      </c>
      <c r="J5" s="2">
        <f t="shared" ref="J5:N5" si="17">J2*(1-J24)</f>
        <v>140877.32283732461</v>
      </c>
      <c r="K5" s="2">
        <f t="shared" si="17"/>
        <v>145103.64252244437</v>
      </c>
      <c r="L5" s="2">
        <f t="shared" si="17"/>
        <v>149456.75179811768</v>
      </c>
      <c r="M5" s="2">
        <f t="shared" si="17"/>
        <v>153940.45435206124</v>
      </c>
      <c r="N5" s="2">
        <f t="shared" si="17"/>
        <v>158558.66798262307</v>
      </c>
    </row>
    <row r="6" spans="1:14" x14ac:dyDescent="0.25">
      <c r="A6" s="2" t="s">
        <v>15</v>
      </c>
      <c r="B6" s="2">
        <f>B2-B5</f>
        <v>90301</v>
      </c>
      <c r="C6" s="2">
        <f t="shared" ref="C6:D6" si="18">C2-C5</f>
        <v>77717</v>
      </c>
      <c r="D6" s="2">
        <f t="shared" si="18"/>
        <v>74208</v>
      </c>
      <c r="E6" s="2">
        <f t="shared" ref="E6" si="19">E2-E5</f>
        <v>77694.403800000015</v>
      </c>
      <c r="F6" s="2">
        <f t="shared" ref="F6" si="20">F2-F5</f>
        <v>80025.235914000004</v>
      </c>
      <c r="G6" s="2">
        <f t="shared" ref="G6" si="21">G2-G5</f>
        <v>82425.992991420004</v>
      </c>
      <c r="H6" s="2">
        <f t="shared" ref="H6" si="22">H2-H5</f>
        <v>84898.77278116261</v>
      </c>
      <c r="I6" s="2">
        <f t="shared" ref="I6" si="23">I2-I5</f>
        <v>87445.735964597494</v>
      </c>
      <c r="J6" s="2">
        <f t="shared" ref="J6" si="24">J2-J5</f>
        <v>90069.108043535409</v>
      </c>
      <c r="K6" s="2">
        <f t="shared" ref="K6" si="25">K2-K5</f>
        <v>92771.18128484147</v>
      </c>
      <c r="L6" s="2">
        <f t="shared" ref="L6" si="26">L2-L5</f>
        <v>95554.316723386728</v>
      </c>
      <c r="M6" s="2">
        <f t="shared" ref="M6" si="27">M2-M5</f>
        <v>98420.946225088323</v>
      </c>
      <c r="N6" s="2">
        <f t="shared" ref="N6" si="28">N2-N5</f>
        <v>101373.57461184097</v>
      </c>
    </row>
    <row r="7" spans="1:14" x14ac:dyDescent="0.25">
      <c r="A7" s="2" t="s">
        <v>12</v>
      </c>
      <c r="B7" s="2">
        <v>24714</v>
      </c>
      <c r="C7" s="2">
        <v>24887</v>
      </c>
      <c r="D7" s="2">
        <v>27464</v>
      </c>
      <c r="E7" s="2">
        <f>D7*(1+E21)</f>
        <v>28287.920000000002</v>
      </c>
      <c r="F7" s="2">
        <f t="shared" ref="F7:I7" si="29">E7*(1+F21)</f>
        <v>29136.557600000004</v>
      </c>
      <c r="G7" s="2">
        <f t="shared" si="29"/>
        <v>30010.654328000004</v>
      </c>
      <c r="H7" s="2">
        <f t="shared" si="29"/>
        <v>30910.973957840004</v>
      </c>
      <c r="I7" s="2">
        <f t="shared" si="29"/>
        <v>31838.303176575206</v>
      </c>
      <c r="J7" s="2">
        <f t="shared" ref="J7:N7" si="30">I7*(1+J21)</f>
        <v>32793.452271872462</v>
      </c>
      <c r="K7" s="2">
        <f t="shared" si="30"/>
        <v>33777.255840028636</v>
      </c>
      <c r="L7" s="2">
        <f t="shared" si="30"/>
        <v>34790.573515229495</v>
      </c>
      <c r="M7" s="2">
        <f t="shared" si="30"/>
        <v>35834.290720686382</v>
      </c>
      <c r="N7" s="2">
        <f t="shared" si="30"/>
        <v>36909.319442306973</v>
      </c>
    </row>
    <row r="8" spans="1:14" x14ac:dyDescent="0.25">
      <c r="A8" s="2" t="s">
        <v>11</v>
      </c>
      <c r="B8" s="2">
        <v>4312</v>
      </c>
      <c r="C8" s="2">
        <v>4141</v>
      </c>
      <c r="D8" s="2">
        <v>4834</v>
      </c>
      <c r="E8" s="2">
        <f>D8*(1+E21)</f>
        <v>4979.0200000000004</v>
      </c>
      <c r="F8" s="2">
        <f t="shared" ref="F8:I8" si="31">E8*(1+F21)</f>
        <v>5128.3906000000006</v>
      </c>
      <c r="G8" s="2">
        <f t="shared" si="31"/>
        <v>5282.2423180000005</v>
      </c>
      <c r="H8" s="2">
        <f t="shared" si="31"/>
        <v>5440.7095875400009</v>
      </c>
      <c r="I8" s="2">
        <f t="shared" si="31"/>
        <v>5603.9308751662011</v>
      </c>
      <c r="J8" s="2">
        <f t="shared" ref="J8:N8" si="32">I8*(1+J21)</f>
        <v>5772.0488014211869</v>
      </c>
      <c r="K8" s="2">
        <f t="shared" si="32"/>
        <v>5945.2102654638229</v>
      </c>
      <c r="L8" s="2">
        <f t="shared" si="32"/>
        <v>6123.5665734277381</v>
      </c>
      <c r="M8" s="2">
        <f t="shared" si="32"/>
        <v>6307.2735706305702</v>
      </c>
      <c r="N8" s="2">
        <f t="shared" si="32"/>
        <v>6496.4917777494875</v>
      </c>
    </row>
    <row r="9" spans="1:14" x14ac:dyDescent="0.25">
      <c r="A9" s="2" t="s">
        <v>13</v>
      </c>
      <c r="B9" s="2">
        <v>974</v>
      </c>
      <c r="C9" s="2">
        <v>914</v>
      </c>
      <c r="D9" s="2">
        <v>995</v>
      </c>
      <c r="E9" s="2">
        <f>D9*(1+E21)</f>
        <v>1024.8500000000001</v>
      </c>
      <c r="F9" s="2">
        <f t="shared" ref="F9:I9" si="33">E9*(1+F21)</f>
        <v>1055.5955000000001</v>
      </c>
      <c r="G9" s="2">
        <f t="shared" si="33"/>
        <v>1087.2633650000002</v>
      </c>
      <c r="H9" s="2">
        <f t="shared" si="33"/>
        <v>1119.8812659500004</v>
      </c>
      <c r="I9" s="2">
        <f t="shared" si="33"/>
        <v>1153.4777039285004</v>
      </c>
      <c r="J9" s="2">
        <f t="shared" ref="J9:N9" si="34">I9*(1+J21)</f>
        <v>1188.0820350463555</v>
      </c>
      <c r="K9" s="2">
        <f t="shared" si="34"/>
        <v>1223.7244960977462</v>
      </c>
      <c r="L9" s="2">
        <f t="shared" si="34"/>
        <v>1260.4362309806786</v>
      </c>
      <c r="M9" s="2">
        <f t="shared" si="34"/>
        <v>1298.2493179100991</v>
      </c>
      <c r="N9" s="2">
        <f t="shared" si="34"/>
        <v>1337.1967974474021</v>
      </c>
    </row>
    <row r="10" spans="1:14" x14ac:dyDescent="0.25">
      <c r="A10" s="2" t="s">
        <v>14</v>
      </c>
      <c r="B10" s="2">
        <v>16319</v>
      </c>
      <c r="C10" s="2">
        <v>17326</v>
      </c>
      <c r="D10" s="2">
        <v>17282</v>
      </c>
      <c r="E10" s="2">
        <f>D10*(1+E21)</f>
        <v>17800.46</v>
      </c>
      <c r="F10" s="2">
        <f t="shared" ref="F10:I10" si="35">E10*(1+F21)</f>
        <v>18334.4738</v>
      </c>
      <c r="G10" s="2">
        <f t="shared" si="35"/>
        <v>18884.508013999999</v>
      </c>
      <c r="H10" s="2">
        <f t="shared" si="35"/>
        <v>19451.043254420001</v>
      </c>
      <c r="I10" s="2">
        <f t="shared" si="35"/>
        <v>20034.574552052603</v>
      </c>
      <c r="J10" s="2">
        <f t="shared" ref="J10:N10" si="36">I10*(1+J21)</f>
        <v>20635.611788614184</v>
      </c>
      <c r="K10" s="2">
        <f t="shared" si="36"/>
        <v>21254.680142272609</v>
      </c>
      <c r="L10" s="2">
        <f t="shared" si="36"/>
        <v>21892.320546540788</v>
      </c>
      <c r="M10" s="2">
        <f t="shared" si="36"/>
        <v>22549.090162937013</v>
      </c>
      <c r="N10" s="2">
        <f t="shared" si="36"/>
        <v>23225.562867825123</v>
      </c>
    </row>
    <row r="11" spans="1:14" x14ac:dyDescent="0.25">
      <c r="A11" s="2" t="s">
        <v>16</v>
      </c>
      <c r="B11" s="2">
        <v>4032</v>
      </c>
      <c r="C11" s="2">
        <v>4220</v>
      </c>
      <c r="D11" s="2">
        <v>4716</v>
      </c>
      <c r="E11" s="2">
        <f>D11*(1+E21)</f>
        <v>4857.4800000000005</v>
      </c>
      <c r="F11" s="2">
        <f t="shared" ref="F11:I11" si="37">E11*(1+F21)</f>
        <v>5003.2044000000005</v>
      </c>
      <c r="G11" s="2">
        <f t="shared" si="37"/>
        <v>5153.3005320000011</v>
      </c>
      <c r="H11" s="2">
        <f t="shared" si="37"/>
        <v>5307.8995479600017</v>
      </c>
      <c r="I11" s="2">
        <f t="shared" si="37"/>
        <v>5467.1365343988018</v>
      </c>
      <c r="J11" s="2">
        <f t="shared" ref="J11:N11" si="38">I11*(1+J21)</f>
        <v>5631.1506304307659</v>
      </c>
      <c r="K11" s="2">
        <f t="shared" si="38"/>
        <v>5800.0851493436894</v>
      </c>
      <c r="L11" s="2">
        <f t="shared" si="38"/>
        <v>5974.0877038240005</v>
      </c>
      <c r="M11" s="2">
        <f t="shared" si="38"/>
        <v>6153.3103349387211</v>
      </c>
      <c r="N11" s="2">
        <f t="shared" si="38"/>
        <v>6337.909644986883</v>
      </c>
    </row>
    <row r="12" spans="1:14" x14ac:dyDescent="0.25">
      <c r="A12" s="2" t="s">
        <v>18</v>
      </c>
      <c r="B12" s="2">
        <f>SUM(B7:B11)</f>
        <v>50351</v>
      </c>
      <c r="C12" s="2">
        <f t="shared" ref="C12:D12" si="39">SUM(C7:C11)</f>
        <v>51488</v>
      </c>
      <c r="D12" s="2">
        <f t="shared" si="39"/>
        <v>55291</v>
      </c>
      <c r="E12" s="2">
        <f t="shared" ref="E12" si="40">SUM(E7:E11)</f>
        <v>56949.73</v>
      </c>
      <c r="F12" s="2">
        <f t="shared" ref="F12" si="41">SUM(F7:F11)</f>
        <v>58658.221900000011</v>
      </c>
      <c r="G12" s="2">
        <f t="shared" ref="G12" si="42">SUM(G7:G11)</f>
        <v>60417.968557000007</v>
      </c>
      <c r="H12" s="2">
        <f t="shared" ref="H12" si="43">SUM(H7:H11)</f>
        <v>62230.507613710011</v>
      </c>
      <c r="I12" s="2">
        <f t="shared" ref="I12" si="44">SUM(I7:I11)</f>
        <v>64097.422842121312</v>
      </c>
      <c r="J12" s="2">
        <f t="shared" ref="J12" si="45">SUM(J7:J11)</f>
        <v>66020.345527384954</v>
      </c>
      <c r="K12" s="2">
        <f t="shared" ref="K12" si="46">SUM(K7:K11)</f>
        <v>68000.955893206512</v>
      </c>
      <c r="L12" s="2">
        <f t="shared" ref="L12" si="47">SUM(L7:L11)</f>
        <v>70040.984570002707</v>
      </c>
      <c r="M12" s="2">
        <f t="shared" ref="M12" si="48">SUM(M7:M11)</f>
        <v>72142.214107102787</v>
      </c>
      <c r="N12" s="2">
        <f t="shared" ref="N12" si="49">SUM(N7:N11)</f>
        <v>74306.480530315865</v>
      </c>
    </row>
    <row r="13" spans="1:14" x14ac:dyDescent="0.25">
      <c r="A13" s="2" t="s">
        <v>32</v>
      </c>
      <c r="B13" s="2">
        <f>B6-B12</f>
        <v>39950</v>
      </c>
      <c r="C13" s="2">
        <f t="shared" ref="C13:I13" si="50">C6-C12</f>
        <v>26229</v>
      </c>
      <c r="D13" s="2">
        <f t="shared" si="50"/>
        <v>18917</v>
      </c>
      <c r="E13" s="2">
        <f t="shared" si="50"/>
        <v>20744.673800000011</v>
      </c>
      <c r="F13" s="2">
        <f t="shared" si="50"/>
        <v>21367.014013999993</v>
      </c>
      <c r="G13" s="2">
        <f t="shared" si="50"/>
        <v>22008.024434419996</v>
      </c>
      <c r="H13" s="2">
        <f t="shared" si="50"/>
        <v>22668.265167452599</v>
      </c>
      <c r="I13" s="2">
        <f t="shared" si="50"/>
        <v>23348.313122476182</v>
      </c>
      <c r="J13" s="2">
        <f t="shared" ref="J13" si="51">J6-J12</f>
        <v>24048.762516150455</v>
      </c>
      <c r="K13" s="2">
        <f t="shared" ref="K13" si="52">K6-K12</f>
        <v>24770.225391634958</v>
      </c>
      <c r="L13" s="2">
        <f t="shared" ref="L13" si="53">L6-L12</f>
        <v>25513.332153384021</v>
      </c>
      <c r="M13" s="2">
        <f t="shared" ref="M13" si="54">M6-M12</f>
        <v>26278.732117985535</v>
      </c>
      <c r="N13" s="2">
        <f t="shared" ref="N13" si="55">N6-N12</f>
        <v>27067.094081525109</v>
      </c>
    </row>
    <row r="14" spans="1:14" x14ac:dyDescent="0.25">
      <c r="A14" s="2" t="s">
        <v>17</v>
      </c>
      <c r="B14" s="2">
        <v>-516</v>
      </c>
      <c r="C14" s="2">
        <v>-469</v>
      </c>
      <c r="D14" s="2">
        <v>-594</v>
      </c>
      <c r="E14" s="2">
        <f>D34*$Q$20</f>
        <v>-1949.22</v>
      </c>
      <c r="F14" s="2">
        <f>E34*$Q$20</f>
        <v>-1216.1973017999997</v>
      </c>
      <c r="G14" s="2">
        <f>F34*$Q$20</f>
        <v>-430.31545002419983</v>
      </c>
      <c r="H14" s="2">
        <f>G34*$Q$20</f>
        <v>411.21520036723632</v>
      </c>
      <c r="I14" s="2">
        <f>H34*$Q$20</f>
        <v>1311.3149347122101</v>
      </c>
      <c r="J14" s="2">
        <f>I34*$Q$20</f>
        <v>2273.0404289425569</v>
      </c>
      <c r="K14" s="2">
        <f>J34*$Q$20</f>
        <v>3299.5907438011845</v>
      </c>
      <c r="L14" s="2">
        <f>K34*$Q$20</f>
        <v>4394.3135730831937</v>
      </c>
      <c r="M14" s="2">
        <f>L34*$Q$20</f>
        <v>5560.7117564154159</v>
      </c>
      <c r="N14" s="2">
        <f>M34*$Q$20</f>
        <v>6802.450067517053</v>
      </c>
    </row>
    <row r="15" spans="1:14" x14ac:dyDescent="0.25">
      <c r="A15" s="2" t="s">
        <v>19</v>
      </c>
      <c r="B15" s="2">
        <f>B13+B14</f>
        <v>39434</v>
      </c>
      <c r="C15" s="2">
        <f t="shared" ref="C15:I15" si="56">C13+C14</f>
        <v>25760</v>
      </c>
      <c r="D15" s="2">
        <f t="shared" si="56"/>
        <v>18323</v>
      </c>
      <c r="E15" s="2">
        <f t="shared" si="56"/>
        <v>18795.45380000001</v>
      </c>
      <c r="F15" s="2">
        <f t="shared" si="56"/>
        <v>20150.816712199994</v>
      </c>
      <c r="G15" s="2">
        <f t="shared" si="56"/>
        <v>21577.708984395798</v>
      </c>
      <c r="H15" s="2">
        <f t="shared" si="56"/>
        <v>23079.480367819837</v>
      </c>
      <c r="I15" s="2">
        <f t="shared" si="56"/>
        <v>24659.628057188391</v>
      </c>
      <c r="J15" s="2">
        <f t="shared" ref="J15" si="57">J13+J14</f>
        <v>26321.802945093012</v>
      </c>
      <c r="K15" s="2">
        <f t="shared" ref="K15" si="58">K13+K14</f>
        <v>28069.816135436144</v>
      </c>
      <c r="L15" s="2">
        <f t="shared" ref="L15" si="59">L13+L14</f>
        <v>29907.645726467214</v>
      </c>
      <c r="M15" s="2">
        <f t="shared" ref="M15" si="60">M13+M14</f>
        <v>31839.443874400953</v>
      </c>
      <c r="N15" s="2">
        <f t="shared" ref="N15" si="61">N13+N14</f>
        <v>33869.544149042165</v>
      </c>
    </row>
    <row r="16" spans="1:14" x14ac:dyDescent="0.25">
      <c r="A16" s="2" t="s">
        <v>20</v>
      </c>
      <c r="B16" s="2">
        <v>14066</v>
      </c>
      <c r="C16" s="2">
        <v>8173</v>
      </c>
      <c r="D16" s="2">
        <v>9757</v>
      </c>
      <c r="E16" s="2">
        <f>E22*E15</f>
        <v>6578.408830000003</v>
      </c>
      <c r="F16" s="2">
        <f t="shared" ref="F16:I16" si="62">F22*F15</f>
        <v>7052.7858492699979</v>
      </c>
      <c r="G16" s="2">
        <f t="shared" si="62"/>
        <v>7552.198144538529</v>
      </c>
      <c r="H16" s="2">
        <f t="shared" si="62"/>
        <v>8077.8181287369425</v>
      </c>
      <c r="I16" s="2">
        <f t="shared" si="62"/>
        <v>8630.8698200159361</v>
      </c>
      <c r="J16" s="2">
        <f t="shared" ref="J16" si="63">J22*J15</f>
        <v>9212.6310307825534</v>
      </c>
      <c r="K16" s="2">
        <f t="shared" ref="K16" si="64">K22*K15</f>
        <v>9824.4356474026499</v>
      </c>
      <c r="L16" s="2">
        <f t="shared" ref="L16" si="65">L22*L15</f>
        <v>10467.676004263523</v>
      </c>
      <c r="M16" s="2">
        <f t="shared" ref="M16" si="66">M22*M15</f>
        <v>11143.805356040333</v>
      </c>
      <c r="N16" s="2">
        <f t="shared" ref="N16" si="67">N22*N15</f>
        <v>11854.340452164757</v>
      </c>
    </row>
    <row r="17" spans="1:100" s="3" customFormat="1" x14ac:dyDescent="0.25">
      <c r="A17" s="3" t="s">
        <v>21</v>
      </c>
      <c r="B17" s="3">
        <f>B15-B16</f>
        <v>25368</v>
      </c>
      <c r="C17" s="3">
        <f t="shared" ref="C17:I17" si="68">C15-C16</f>
        <v>17587</v>
      </c>
      <c r="D17" s="3">
        <f t="shared" si="68"/>
        <v>8566</v>
      </c>
      <c r="E17" s="3">
        <f t="shared" si="68"/>
        <v>12217.044970000006</v>
      </c>
      <c r="F17" s="3">
        <f t="shared" si="68"/>
        <v>13098.030862929996</v>
      </c>
      <c r="G17" s="3">
        <f t="shared" si="68"/>
        <v>14025.51083985727</v>
      </c>
      <c r="H17" s="3">
        <f t="shared" si="68"/>
        <v>15001.662239082894</v>
      </c>
      <c r="I17" s="3">
        <f t="shared" si="68"/>
        <v>16028.758237172455</v>
      </c>
      <c r="J17" s="3">
        <f t="shared" ref="J17" si="69">J15-J16</f>
        <v>17109.171914310456</v>
      </c>
      <c r="K17" s="3">
        <f t="shared" ref="K17" si="70">K15-K16</f>
        <v>18245.380488033494</v>
      </c>
      <c r="L17" s="3">
        <f t="shared" ref="L17" si="71">L15-L16</f>
        <v>19439.969722203692</v>
      </c>
      <c r="M17" s="3">
        <f t="shared" ref="M17" si="72">M15-M16</f>
        <v>20695.638518360618</v>
      </c>
      <c r="N17" s="3">
        <f t="shared" ref="N17" si="73">N15-N16</f>
        <v>22015.203696877408</v>
      </c>
      <c r="O17" s="3">
        <f>N17*(1+$Q$21)</f>
        <v>22235.355733846183</v>
      </c>
      <c r="P17" s="3">
        <f>O17*(1+$Q$21)</f>
        <v>22457.709291184645</v>
      </c>
      <c r="Q17" s="3">
        <f>P17*(1+$Q$21)</f>
        <v>22682.286384096493</v>
      </c>
      <c r="R17" s="3">
        <f>Q17*(1+$Q$21)</f>
        <v>22909.109247937457</v>
      </c>
      <c r="S17" s="3">
        <f>R17*(1+$Q$21)</f>
        <v>23138.200340416832</v>
      </c>
      <c r="T17" s="3">
        <f>S17*(1+$Q$21)</f>
        <v>23369.582343820999</v>
      </c>
      <c r="U17" s="3">
        <f>T17*(1+$Q$21)</f>
        <v>23603.27816725921</v>
      </c>
      <c r="V17" s="3">
        <f>U17*(1+$Q$21)</f>
        <v>23839.310948931801</v>
      </c>
      <c r="W17" s="3">
        <f>V17*(1+$Q$21)</f>
        <v>24077.704058421121</v>
      </c>
      <c r="X17" s="3">
        <f>W17*(1+$Q$21)</f>
        <v>24318.481099005334</v>
      </c>
      <c r="Y17" s="3">
        <f>X17*(1+$Q$21)</f>
        <v>24561.665909995387</v>
      </c>
      <c r="Z17" s="3">
        <f>Y17*(1+$Q$21)</f>
        <v>24807.28256909534</v>
      </c>
      <c r="AA17" s="3">
        <f>Z17*(1+$Q$21)</f>
        <v>25055.355394786293</v>
      </c>
      <c r="AB17" s="3">
        <f>AA17*(1+$Q$21)</f>
        <v>25305.908948734155</v>
      </c>
      <c r="AC17" s="3">
        <f>AB17*(1+$Q$21)</f>
        <v>25558.968038221497</v>
      </c>
      <c r="AD17" s="3">
        <f>AC17*(1+$Q$21)</f>
        <v>25814.557718603712</v>
      </c>
      <c r="AE17" s="3">
        <f>AD17*(1+$Q$21)</f>
        <v>26072.70329578975</v>
      </c>
      <c r="AF17" s="3">
        <f>AE17*(1+$Q$21)</f>
        <v>26333.430328747647</v>
      </c>
      <c r="AG17" s="3">
        <f>AF17*(1+$Q$21)</f>
        <v>26596.764632035123</v>
      </c>
      <c r="AH17" s="3">
        <f>AG17*(1+$Q$21)</f>
        <v>26862.732278355474</v>
      </c>
      <c r="AI17" s="3">
        <f>AH17*(1+$Q$21)</f>
        <v>27131.359601139029</v>
      </c>
      <c r="AJ17" s="3">
        <f>AI17*(1+$Q$21)</f>
        <v>27402.67319715042</v>
      </c>
      <c r="AK17" s="3">
        <f>AJ17*(1+$Q$21)</f>
        <v>27676.699929121925</v>
      </c>
      <c r="AL17" s="3">
        <f>AK17*(1+$Q$21)</f>
        <v>27953.466928413145</v>
      </c>
      <c r="AM17" s="3">
        <f>AL17*(1+$Q$21)</f>
        <v>28233.001597697275</v>
      </c>
      <c r="AN17" s="3">
        <f>AM17*(1+$Q$21)</f>
        <v>28515.331613674247</v>
      </c>
      <c r="AO17" s="3">
        <f>AN17*(1+$Q$21)</f>
        <v>28800.484929810991</v>
      </c>
      <c r="AP17" s="3">
        <f>AO17*(1+$Q$21)</f>
        <v>29088.489779109103</v>
      </c>
      <c r="AQ17" s="3">
        <f>AP17*(1+$Q$21)</f>
        <v>29379.374676900195</v>
      </c>
      <c r="AR17" s="3">
        <f>AQ17*(1+$Q$21)</f>
        <v>29673.168423669198</v>
      </c>
      <c r="AS17" s="3">
        <f>AR17*(1+$Q$21)</f>
        <v>29969.900107905891</v>
      </c>
      <c r="AT17" s="3">
        <f>AS17*(1+$Q$21)</f>
        <v>30269.599108984949</v>
      </c>
      <c r="AU17" s="3">
        <f>AT17*(1+$Q$21)</f>
        <v>30572.2951000748</v>
      </c>
      <c r="AV17" s="3">
        <f>AU17*(1+$Q$21)</f>
        <v>30878.018051075549</v>
      </c>
      <c r="AW17" s="3">
        <f>AV17*(1+$Q$21)</f>
        <v>31186.798231586305</v>
      </c>
      <c r="AX17" s="3">
        <f>AW17*(1+$Q$21)</f>
        <v>31498.666213902168</v>
      </c>
      <c r="AY17" s="3">
        <f>AX17*(1+$Q$21)</f>
        <v>31813.652876041189</v>
      </c>
      <c r="AZ17" s="3">
        <f>AY17*(1+$Q$21)</f>
        <v>32131.789404801602</v>
      </c>
      <c r="BA17" s="3">
        <f>AZ17*(1+$Q$21)</f>
        <v>32453.10729884962</v>
      </c>
      <c r="BB17" s="3">
        <f>BA17*(1+$Q$21)</f>
        <v>32777.638371838118</v>
      </c>
      <c r="BC17" s="3">
        <f>BB17*(1+$Q$21)</f>
        <v>33105.4147555565</v>
      </c>
      <c r="BD17" s="3">
        <f>BC17*(1+$Q$21)</f>
        <v>33436.468903112065</v>
      </c>
      <c r="BE17" s="3">
        <f>BD17*(1+$Q$21)</f>
        <v>33770.833592143186</v>
      </c>
      <c r="BF17" s="3">
        <f>BE17*(1+$Q$21)</f>
        <v>34108.541928064617</v>
      </c>
      <c r="BG17" s="3">
        <f>BF17*(1+$Q$21)</f>
        <v>34449.62734734526</v>
      </c>
      <c r="BH17" s="3">
        <f>BG17*(1+$Q$21)</f>
        <v>34794.123620818711</v>
      </c>
      <c r="BI17" s="3">
        <f>BH17*(1+$Q$21)</f>
        <v>35142.064857026897</v>
      </c>
      <c r="BJ17" s="3">
        <f>BI17*(1+$Q$21)</f>
        <v>35493.485505597164</v>
      </c>
      <c r="BK17" s="3">
        <f>BJ17*(1+$Q$21)</f>
        <v>35848.420360653137</v>
      </c>
      <c r="BL17" s="3">
        <f>BK17*(1+$Q$21)</f>
        <v>36206.904564259668</v>
      </c>
      <c r="BM17" s="3">
        <f>BL17*(1+$Q$21)</f>
        <v>36568.973609902263</v>
      </c>
      <c r="BN17" s="3">
        <f>BM17*(1+$Q$21)</f>
        <v>36934.663346001289</v>
      </c>
      <c r="BO17" s="3">
        <f>BN17*(1+$Q$21)</f>
        <v>37304.009979461305</v>
      </c>
      <c r="BP17" s="3">
        <f>BO17*(1+$Q$21)</f>
        <v>37677.050079255918</v>
      </c>
      <c r="BQ17" s="3">
        <f>BP17*(1+$Q$21)</f>
        <v>38053.820580048479</v>
      </c>
      <c r="BR17" s="3">
        <f>BQ17*(1+$Q$21)</f>
        <v>38434.358785848963</v>
      </c>
      <c r="BS17" s="3">
        <f>BR17*(1+$Q$21)</f>
        <v>38818.702373707456</v>
      </c>
      <c r="BT17" s="3">
        <f>BS17*(1+$Q$21)</f>
        <v>39206.889397444531</v>
      </c>
      <c r="BU17" s="3">
        <f>BT17*(1+$Q$21)</f>
        <v>39598.958291418974</v>
      </c>
      <c r="BV17" s="3">
        <f>BU17*(1+$Q$21)</f>
        <v>39994.947874333164</v>
      </c>
      <c r="BW17" s="3">
        <f>BV17*(1+$Q$21)</f>
        <v>40394.897353076492</v>
      </c>
      <c r="BX17" s="3">
        <f>BW17*(1+$Q$21)</f>
        <v>40798.846326607258</v>
      </c>
      <c r="BY17" s="3">
        <f>BX17*(1+$Q$21)</f>
        <v>41206.834789873334</v>
      </c>
      <c r="BZ17" s="3">
        <f>BY17*(1+$Q$21)</f>
        <v>41618.903137772068</v>
      </c>
      <c r="CA17" s="3">
        <f>BZ17*(1+$Q$21)</f>
        <v>42035.092169149786</v>
      </c>
      <c r="CB17" s="3">
        <f>CA17*(1+$Q$21)</f>
        <v>42455.443090841283</v>
      </c>
      <c r="CC17" s="3">
        <f>CB17*(1+$Q$21)</f>
        <v>42879.997521749698</v>
      </c>
      <c r="CD17" s="3">
        <f>CC17*(1+$Q$21)</f>
        <v>43308.797496967192</v>
      </c>
      <c r="CE17" s="3">
        <f>CD17*(1+$Q$21)</f>
        <v>43741.885471936861</v>
      </c>
      <c r="CF17" s="3">
        <f>CE17*(1+$Q$21)</f>
        <v>44179.304326656231</v>
      </c>
      <c r="CG17" s="3">
        <f>CF17*(1+$Q$21)</f>
        <v>44621.097369922791</v>
      </c>
      <c r="CH17" s="3">
        <f>CG17*(1+$Q$21)</f>
        <v>45067.308343622019</v>
      </c>
      <c r="CI17" s="3">
        <f>CH17*(1+$Q$21)</f>
        <v>45517.981427058236</v>
      </c>
      <c r="CJ17" s="3">
        <f>CI17*(1+$Q$21)</f>
        <v>45973.161241328817</v>
      </c>
      <c r="CK17" s="3">
        <f>CJ17*(1+$Q$21)</f>
        <v>46432.892853742109</v>
      </c>
      <c r="CL17" s="3">
        <f>CK17*(1+$Q$21)</f>
        <v>46897.221782279528</v>
      </c>
    </row>
    <row r="18" spans="1:100" x14ac:dyDescent="0.25">
      <c r="A18" s="2" t="s">
        <v>2</v>
      </c>
    </row>
    <row r="19" spans="1:100" x14ac:dyDescent="0.25">
      <c r="A19" s="2" t="s">
        <v>22</v>
      </c>
    </row>
    <row r="20" spans="1:100" x14ac:dyDescent="0.25">
      <c r="P20" s="2" t="s">
        <v>35</v>
      </c>
      <c r="Q20" s="5">
        <v>0.06</v>
      </c>
    </row>
    <row r="21" spans="1:100" s="3" customFormat="1" x14ac:dyDescent="0.25">
      <c r="A21" s="3" t="s">
        <v>23</v>
      </c>
      <c r="C21" s="6">
        <f>C2/B2-1</f>
        <v>-0.16462113466572204</v>
      </c>
      <c r="D21" s="6">
        <f>D2/C2-1</f>
        <v>-1.7769268661794846E-2</v>
      </c>
      <c r="E21" s="6">
        <f t="shared" ref="E21:I21" si="74">E2/D2-1</f>
        <v>3.0000000000000027E-2</v>
      </c>
      <c r="F21" s="6">
        <f t="shared" si="74"/>
        <v>3.0000000000000027E-2</v>
      </c>
      <c r="G21" s="6">
        <f t="shared" si="74"/>
        <v>3.0000000000000027E-2</v>
      </c>
      <c r="H21" s="6">
        <f t="shared" si="74"/>
        <v>3.0000000000000027E-2</v>
      </c>
      <c r="I21" s="6">
        <f t="shared" si="74"/>
        <v>3.0000000000000027E-2</v>
      </c>
      <c r="J21" s="6">
        <f t="shared" ref="J21:N21" si="75">J2/I2-1</f>
        <v>3.0000000000000027E-2</v>
      </c>
      <c r="K21" s="6">
        <f t="shared" si="75"/>
        <v>3.0000000000000027E-2</v>
      </c>
      <c r="L21" s="6">
        <f t="shared" si="75"/>
        <v>3.0000000000000027E-2</v>
      </c>
      <c r="M21" s="6">
        <f t="shared" si="75"/>
        <v>3.0000000000000027E-2</v>
      </c>
      <c r="N21" s="6">
        <f t="shared" si="75"/>
        <v>3.0000000000000027E-2</v>
      </c>
      <c r="P21" s="2" t="s">
        <v>36</v>
      </c>
      <c r="Q21" s="5">
        <v>0.01</v>
      </c>
    </row>
    <row r="22" spans="1:100" x14ac:dyDescent="0.25">
      <c r="A22" s="2" t="s">
        <v>24</v>
      </c>
      <c r="B22" s="5">
        <f>B16/B15</f>
        <v>0.35669726631840543</v>
      </c>
      <c r="C22" s="5">
        <f t="shared" ref="C22:D22" si="76">C16/C15</f>
        <v>0.31727484472049688</v>
      </c>
      <c r="D22" s="5">
        <f t="shared" si="76"/>
        <v>0.53250013644053917</v>
      </c>
      <c r="E22" s="5">
        <v>0.35</v>
      </c>
      <c r="F22" s="5">
        <v>0.35</v>
      </c>
      <c r="G22" s="5">
        <v>0.35</v>
      </c>
      <c r="H22" s="5">
        <v>0.35</v>
      </c>
      <c r="I22" s="5">
        <v>0.35</v>
      </c>
      <c r="J22" s="5">
        <v>0.35</v>
      </c>
      <c r="K22" s="5">
        <v>0.35</v>
      </c>
      <c r="L22" s="5">
        <v>0.35</v>
      </c>
      <c r="M22" s="5">
        <v>0.35</v>
      </c>
      <c r="N22" s="5">
        <v>0.35</v>
      </c>
      <c r="P22" s="2" t="s">
        <v>37</v>
      </c>
      <c r="Q22" s="9">
        <v>7.4999999999999997E-2</v>
      </c>
    </row>
    <row r="23" spans="1:100" x14ac:dyDescent="0.25">
      <c r="P23" s="7" t="s">
        <v>38</v>
      </c>
      <c r="Q23" s="3">
        <f>NPV(Q22,E32:XFD32)+Sheet1!D5-Sheet1!D6</f>
        <v>325238.47986604017</v>
      </c>
    </row>
    <row r="24" spans="1:100" s="3" customFormat="1" x14ac:dyDescent="0.25">
      <c r="A24" s="3" t="s">
        <v>34</v>
      </c>
      <c r="B24" s="6">
        <f>B6/B2</f>
        <v>0.38309074016723443</v>
      </c>
      <c r="C24" s="6">
        <f t="shared" ref="C24:D24" si="77">C6/C2</f>
        <v>0.39467683697876726</v>
      </c>
      <c r="D24" s="6">
        <f t="shared" si="77"/>
        <v>0.38367439792362495</v>
      </c>
      <c r="E24" s="6">
        <v>0.39</v>
      </c>
      <c r="F24" s="6">
        <v>0.39</v>
      </c>
      <c r="G24" s="6">
        <v>0.39</v>
      </c>
      <c r="H24" s="6">
        <v>0.39</v>
      </c>
      <c r="I24" s="6">
        <v>0.39</v>
      </c>
      <c r="J24" s="6">
        <v>0.39</v>
      </c>
      <c r="K24" s="6">
        <v>0.39</v>
      </c>
      <c r="L24" s="6">
        <v>0.39</v>
      </c>
      <c r="M24" s="6">
        <v>0.39</v>
      </c>
      <c r="N24" s="6">
        <v>0.39</v>
      </c>
      <c r="P24" s="2" t="s">
        <v>1</v>
      </c>
      <c r="Q24" s="2">
        <f>Q23/Sheet1!D3</f>
        <v>184.7316141463366</v>
      </c>
    </row>
    <row r="25" spans="1:100" s="7" customFormat="1" x14ac:dyDescent="0.25">
      <c r="A25" s="7" t="s">
        <v>33</v>
      </c>
      <c r="B25" s="8"/>
      <c r="C25" s="8"/>
      <c r="D25" s="8"/>
      <c r="P25" s="2" t="s">
        <v>39</v>
      </c>
      <c r="Q25" s="5">
        <f>Q24/Sheet1!D2-1</f>
        <v>0.39420086148178557</v>
      </c>
    </row>
    <row r="26" spans="1:100" s="3" customFormat="1" x14ac:dyDescent="0.25">
      <c r="A26" s="3" t="s">
        <v>25</v>
      </c>
      <c r="B26" s="6"/>
      <c r="C26" s="6"/>
      <c r="D26" s="6"/>
    </row>
    <row r="27" spans="1:100" x14ac:dyDescent="0.25">
      <c r="A27" s="2" t="s">
        <v>26</v>
      </c>
    </row>
    <row r="28" spans="1:100" x14ac:dyDescent="0.25">
      <c r="A28" s="2" t="s">
        <v>27</v>
      </c>
      <c r="B28" s="5">
        <f>B32/B4</f>
        <v>0.15402248037265351</v>
      </c>
      <c r="C28" s="5">
        <f t="shared" ref="C28:D28" si="78">C32/C4</f>
        <v>9.7899467442735241E-2</v>
      </c>
      <c r="D28" s="5">
        <f t="shared" si="78"/>
        <v>7.5975960810060097E-2</v>
      </c>
      <c r="E28" s="5">
        <f>D28*1.035</f>
        <v>7.8635119438412199E-2</v>
      </c>
      <c r="F28" s="5">
        <f t="shared" ref="F28:N28" si="79">E28*1.035</f>
        <v>8.1387348618756614E-2</v>
      </c>
      <c r="G28" s="5">
        <f t="shared" si="79"/>
        <v>8.4235905820413084E-2</v>
      </c>
      <c r="H28" s="5">
        <f t="shared" si="79"/>
        <v>8.7184162524127543E-2</v>
      </c>
      <c r="I28" s="5">
        <f t="shared" si="79"/>
        <v>9.0235608212471993E-2</v>
      </c>
      <c r="J28" s="5">
        <f t="shared" si="79"/>
        <v>9.3393854499908502E-2</v>
      </c>
      <c r="K28" s="5">
        <f t="shared" si="79"/>
        <v>9.6662639407405299E-2</v>
      </c>
      <c r="L28" s="5">
        <f t="shared" si="79"/>
        <v>0.10004583178666447</v>
      </c>
      <c r="M28" s="5">
        <f t="shared" si="79"/>
        <v>0.10354743589919772</v>
      </c>
      <c r="N28" s="5">
        <f t="shared" si="79"/>
        <v>0.10717159615566964</v>
      </c>
    </row>
    <row r="30" spans="1:100" x14ac:dyDescent="0.25">
      <c r="A30" s="2" t="s">
        <v>28</v>
      </c>
      <c r="B30" s="2">
        <v>49602</v>
      </c>
      <c r="C30" s="2">
        <v>35609</v>
      </c>
      <c r="D30" s="2">
        <v>31492</v>
      </c>
    </row>
    <row r="31" spans="1:100" x14ac:dyDescent="0.25">
      <c r="A31" s="2" t="s">
        <v>29</v>
      </c>
      <c r="B31" s="2">
        <v>11974</v>
      </c>
      <c r="C31" s="2">
        <v>15829</v>
      </c>
      <c r="D31" s="2">
        <v>16448</v>
      </c>
    </row>
    <row r="32" spans="1:100" s="3" customFormat="1" x14ac:dyDescent="0.25">
      <c r="A32" s="3" t="s">
        <v>30</v>
      </c>
      <c r="B32" s="3">
        <f>B30-B31</f>
        <v>37628</v>
      </c>
      <c r="C32" s="3">
        <f t="shared" ref="C32:D32" si="80">C30-C31</f>
        <v>19780</v>
      </c>
      <c r="D32" s="3">
        <f t="shared" si="80"/>
        <v>15044</v>
      </c>
      <c r="E32" s="3">
        <f>E28*E4</f>
        <v>16037.656200000001</v>
      </c>
      <c r="F32" s="3">
        <f t="shared" ref="F32:I32" si="81">F28*F4</f>
        <v>17096.943392009998</v>
      </c>
      <c r="G32" s="3">
        <f t="shared" si="81"/>
        <v>18226.196503052255</v>
      </c>
      <c r="H32" s="3">
        <f t="shared" si="81"/>
        <v>19430.03678207886</v>
      </c>
      <c r="I32" s="3">
        <f t="shared" si="81"/>
        <v>20713.390711535165</v>
      </c>
      <c r="J32" s="3">
        <f t="shared" ref="J32:N32" si="82">J28*J4</f>
        <v>22081.510168032059</v>
      </c>
      <c r="K32" s="3">
        <f t="shared" si="82"/>
        <v>23539.993914630577</v>
      </c>
      <c r="L32" s="3">
        <f t="shared" si="82"/>
        <v>25094.810512691922</v>
      </c>
      <c r="M32" s="3">
        <f t="shared" si="82"/>
        <v>26752.322747055223</v>
      </c>
      <c r="N32" s="3">
        <f t="shared" si="82"/>
        <v>28519.313664498219</v>
      </c>
      <c r="O32" s="3">
        <f>N32*(1+$Q$21)</f>
        <v>28804.506801143201</v>
      </c>
      <c r="P32" s="3">
        <f>O32*(1+$Q$21)</f>
        <v>29092.551869154635</v>
      </c>
      <c r="Q32" s="3">
        <f>P32*(1+$Q$21)</f>
        <v>29383.477387846182</v>
      </c>
      <c r="R32" s="3">
        <f>Q32*(1+$Q$21)</f>
        <v>29677.312161724643</v>
      </c>
      <c r="S32" s="3">
        <f>R32*(1+$Q$21)</f>
        <v>29974.08528334189</v>
      </c>
      <c r="T32" s="3">
        <f>S32*(1+$Q$21)</f>
        <v>30273.82613617531</v>
      </c>
      <c r="U32" s="3">
        <f>T32*(1+$Q$21)</f>
        <v>30576.564397537062</v>
      </c>
      <c r="V32" s="3">
        <f>U32*(1+$Q$21)</f>
        <v>30882.330041512432</v>
      </c>
      <c r="W32" s="3">
        <f>V32*(1+$Q$21)</f>
        <v>31191.153341927558</v>
      </c>
      <c r="X32" s="3">
        <f>W32*(1+$Q$21)</f>
        <v>31503.064875346834</v>
      </c>
      <c r="Y32" s="3">
        <f>X32*(1+$Q$21)</f>
        <v>31818.095524100303</v>
      </c>
      <c r="Z32" s="3">
        <f>Y32*(1+$Q$21)</f>
        <v>32136.276479341308</v>
      </c>
      <c r="AA32" s="3">
        <f>Z32*(1+$Q$21)</f>
        <v>32457.63924413472</v>
      </c>
      <c r="AB32" s="3">
        <f>AA32*(1+$Q$21)</f>
        <v>32782.215636576067</v>
      </c>
      <c r="AC32" s="3">
        <f>AB32*(1+$Q$21)</f>
        <v>33110.037792941832</v>
      </c>
      <c r="AD32" s="3">
        <f>AC32*(1+$Q$21)</f>
        <v>33441.138170871251</v>
      </c>
      <c r="AE32" s="3">
        <f>AD32*(1+$Q$21)</f>
        <v>33775.549552579963</v>
      </c>
      <c r="AF32" s="3">
        <f>AE32*(1+$Q$21)</f>
        <v>34113.305048105765</v>
      </c>
      <c r="AG32" s="3">
        <f>AF32*(1+$Q$21)</f>
        <v>34454.438098586827</v>
      </c>
      <c r="AH32" s="3">
        <f>AG32*(1+$Q$21)</f>
        <v>34798.982479572696</v>
      </c>
      <c r="AI32" s="3">
        <f>AH32*(1+$Q$21)</f>
        <v>35146.972304368421</v>
      </c>
      <c r="AJ32" s="3">
        <f>AI32*(1+$Q$21)</f>
        <v>35498.442027412108</v>
      </c>
      <c r="AK32" s="3">
        <f>AJ32*(1+$Q$21)</f>
        <v>35853.42644768623</v>
      </c>
      <c r="AL32" s="3">
        <f>AK32*(1+$Q$21)</f>
        <v>36211.960712163091</v>
      </c>
      <c r="AM32" s="3">
        <f>AL32*(1+$Q$21)</f>
        <v>36574.080319284723</v>
      </c>
      <c r="AN32" s="3">
        <f>AM32*(1+$Q$21)</f>
        <v>36939.821122477573</v>
      </c>
      <c r="AO32" s="3">
        <f>AN32*(1+$Q$21)</f>
        <v>37309.219333702349</v>
      </c>
      <c r="AP32" s="3">
        <f>AO32*(1+$Q$21)</f>
        <v>37682.311527039376</v>
      </c>
      <c r="AQ32" s="3">
        <f>AP32*(1+$Q$21)</f>
        <v>38059.134642309771</v>
      </c>
      <c r="AR32" s="3">
        <f>AQ32*(1+$Q$21)</f>
        <v>38439.725988732869</v>
      </c>
      <c r="AS32" s="3">
        <f>AR32*(1+$Q$21)</f>
        <v>38824.123248620199</v>
      </c>
      <c r="AT32" s="3">
        <f>AS32*(1+$Q$21)</f>
        <v>39212.3644811064</v>
      </c>
      <c r="AU32" s="3">
        <f>AT32*(1+$Q$21)</f>
        <v>39604.488125917465</v>
      </c>
      <c r="AV32" s="3">
        <f>AU32*(1+$Q$21)</f>
        <v>40000.533007176644</v>
      </c>
      <c r="AW32" s="3">
        <f>AV32*(1+$Q$21)</f>
        <v>40400.538337248414</v>
      </c>
      <c r="AX32" s="3">
        <f>AW32*(1+$Q$21)</f>
        <v>40804.543720620895</v>
      </c>
      <c r="AY32" s="3">
        <f>AX32*(1+$Q$21)</f>
        <v>41212.589157827104</v>
      </c>
      <c r="AZ32" s="3">
        <f>AY32*(1+$Q$21)</f>
        <v>41624.715049405379</v>
      </c>
      <c r="BA32" s="3">
        <f>AZ32*(1+$Q$21)</f>
        <v>42040.962199899433</v>
      </c>
      <c r="BB32" s="3">
        <f>BA32*(1+$Q$21)</f>
        <v>42461.371821898429</v>
      </c>
      <c r="BC32" s="3">
        <f>BB32*(1+$Q$21)</f>
        <v>42885.985540117414</v>
      </c>
      <c r="BD32" s="3">
        <f>BC32*(1+$Q$21)</f>
        <v>43314.845395518591</v>
      </c>
      <c r="BE32" s="3">
        <f>BD32*(1+$Q$21)</f>
        <v>43747.99384947378</v>
      </c>
      <c r="BF32" s="3">
        <f>BE32*(1+$Q$21)</f>
        <v>44185.47378796852</v>
      </c>
      <c r="BG32" s="3">
        <f>BF32*(1+$Q$21)</f>
        <v>44627.328525848206</v>
      </c>
      <c r="BH32" s="3">
        <f>BG32*(1+$Q$21)</f>
        <v>45073.601811106688</v>
      </c>
      <c r="BI32" s="3">
        <f>BH32*(1+$Q$21)</f>
        <v>45524.337829217759</v>
      </c>
      <c r="BJ32" s="3">
        <f>BI32*(1+$Q$21)</f>
        <v>45979.581207509938</v>
      </c>
      <c r="BK32" s="3">
        <f>BJ32*(1+$Q$21)</f>
        <v>46439.377019585037</v>
      </c>
      <c r="BL32" s="3">
        <f>BK32*(1+$Q$21)</f>
        <v>46903.770789780887</v>
      </c>
      <c r="BM32" s="3">
        <f>BL32*(1+$Q$21)</f>
        <v>47372.808497678699</v>
      </c>
      <c r="BN32" s="3">
        <f>BM32*(1+$Q$21)</f>
        <v>47846.536582655484</v>
      </c>
      <c r="BO32" s="3">
        <f>BN32*(1+$Q$21)</f>
        <v>48325.001948482037</v>
      </c>
      <c r="BP32" s="3">
        <f>BO32*(1+$Q$21)</f>
        <v>48808.251967966855</v>
      </c>
      <c r="BQ32" s="3">
        <f>BP32*(1+$Q$21)</f>
        <v>49296.334487646527</v>
      </c>
      <c r="BR32" s="3">
        <f>BQ32*(1+$Q$21)</f>
        <v>49789.297832522992</v>
      </c>
      <c r="BS32" s="3">
        <f>BR32*(1+$Q$21)</f>
        <v>50287.190810848224</v>
      </c>
      <c r="BT32" s="3">
        <f>BS32*(1+$Q$21)</f>
        <v>50790.062718956709</v>
      </c>
      <c r="BU32" s="3">
        <f>BT32*(1+$Q$21)</f>
        <v>51297.96334614628</v>
      </c>
      <c r="BV32" s="3">
        <f>BU32*(1+$Q$21)</f>
        <v>51810.942979607746</v>
      </c>
      <c r="BW32" s="3">
        <f>BV32*(1+$Q$21)</f>
        <v>52329.052409403826</v>
      </c>
      <c r="BX32" s="3">
        <f>BW32*(1+$Q$21)</f>
        <v>52852.342933497865</v>
      </c>
      <c r="BY32" s="3">
        <f>BX32*(1+$Q$21)</f>
        <v>53380.866362832843</v>
      </c>
      <c r="BZ32" s="3">
        <f>BY32*(1+$Q$21)</f>
        <v>53914.675026461169</v>
      </c>
      <c r="CA32" s="3">
        <f>BZ32*(1+$Q$21)</f>
        <v>54453.821776725781</v>
      </c>
      <c r="CB32" s="3">
        <f>CA32*(1+$Q$21)</f>
        <v>54998.359994493039</v>
      </c>
      <c r="CC32" s="3">
        <f>CB32*(1+$Q$21)</f>
        <v>55548.343594437967</v>
      </c>
      <c r="CD32" s="3">
        <f>CC32*(1+$Q$21)</f>
        <v>56103.827030382345</v>
      </c>
      <c r="CE32" s="3">
        <f>CD32*(1+$Q$21)</f>
        <v>56664.865300686171</v>
      </c>
      <c r="CF32" s="3">
        <f>CE32*(1+$Q$21)</f>
        <v>57231.513953693036</v>
      </c>
      <c r="CG32" s="3">
        <f>CF32*(1+$Q$21)</f>
        <v>57803.829093229964</v>
      </c>
      <c r="CH32" s="3">
        <f>CG32*(1+$Q$21)</f>
        <v>58381.867384162266</v>
      </c>
      <c r="CI32" s="3">
        <f>CH32*(1+$Q$21)</f>
        <v>58965.686058003892</v>
      </c>
      <c r="CJ32" s="3">
        <f>CI32*(1+$Q$21)</f>
        <v>59555.342918583934</v>
      </c>
      <c r="CK32" s="3">
        <f>CJ32*(1+$Q$21)</f>
        <v>60150.896347769776</v>
      </c>
      <c r="CL32" s="3">
        <f>CK32*(1+$Q$21)</f>
        <v>60752.405311247472</v>
      </c>
      <c r="CM32" s="3">
        <f>CL32*(1+$Q$21)</f>
        <v>61359.929364359945</v>
      </c>
      <c r="CN32" s="3">
        <f>CM32*(1+$Q$21)</f>
        <v>61973.528658003546</v>
      </c>
      <c r="CO32" s="3">
        <f>CN32*(1+$Q$21)</f>
        <v>62593.263944583581</v>
      </c>
      <c r="CP32" s="3">
        <f>CO32*(1+$Q$21)</f>
        <v>63219.196584029414</v>
      </c>
      <c r="CQ32" s="3">
        <f>CP32*(1+$Q$21)</f>
        <v>63851.388549869705</v>
      </c>
      <c r="CR32" s="3">
        <f>CQ32*(1+$Q$21)</f>
        <v>64489.9024353684</v>
      </c>
      <c r="CS32" s="3">
        <f>CR32*(1+$Q$21)</f>
        <v>65134.801459722083</v>
      </c>
      <c r="CT32" s="3">
        <f>CS32*(1+$Q$21)</f>
        <v>65786.149474319303</v>
      </c>
      <c r="CU32" s="3">
        <f>CT32*(1+$Q$21)</f>
        <v>66444.010969062496</v>
      </c>
      <c r="CV32" s="3">
        <f>CU32*(1+$Q$21)</f>
        <v>67108.451078753118</v>
      </c>
    </row>
    <row r="33" spans="1:15" x14ac:dyDescent="0.25">
      <c r="B33" s="5">
        <f>B32/B17</f>
        <v>1.4832860296436456</v>
      </c>
      <c r="C33" s="5">
        <f t="shared" ref="C33:N33" si="83">C32/C17</f>
        <v>1.1246943765281174</v>
      </c>
      <c r="D33" s="5">
        <f t="shared" si="83"/>
        <v>1.7562456222274108</v>
      </c>
      <c r="E33" s="5">
        <f t="shared" si="83"/>
        <v>1.312727933750087</v>
      </c>
      <c r="F33" s="5">
        <f t="shared" si="83"/>
        <v>1.3053063907795264</v>
      </c>
      <c r="G33" s="5">
        <f t="shared" si="83"/>
        <v>1.2995032203217585</v>
      </c>
      <c r="H33" s="5">
        <f t="shared" si="83"/>
        <v>1.2951922575259025</v>
      </c>
      <c r="I33" s="5">
        <f t="shared" si="83"/>
        <v>1.2922642169184717</v>
      </c>
      <c r="J33" s="5">
        <f t="shared" si="83"/>
        <v>1.2906241329869763</v>
      </c>
      <c r="K33" s="5">
        <f t="shared" si="83"/>
        <v>1.2901892580464209</v>
      </c>
      <c r="L33" s="5">
        <f t="shared" si="83"/>
        <v>1.2908873249956483</v>
      </c>
      <c r="M33" s="5">
        <f t="shared" si="83"/>
        <v>1.2926551033118054</v>
      </c>
      <c r="N33" s="5">
        <f t="shared" si="83"/>
        <v>1.2954371922774142</v>
      </c>
      <c r="O33" s="5"/>
    </row>
    <row r="34" spans="1:15" x14ac:dyDescent="0.25">
      <c r="A34" s="2" t="s">
        <v>31</v>
      </c>
      <c r="D34" s="2">
        <f>D36-D38</f>
        <v>-32487</v>
      </c>
      <c r="E34" s="2">
        <f>D34+E17</f>
        <v>-20269.955029999994</v>
      </c>
      <c r="F34" s="2">
        <f t="shared" ref="F34:I34" si="84">E34+F17</f>
        <v>-7171.9241670699976</v>
      </c>
      <c r="G34" s="2">
        <f t="shared" si="84"/>
        <v>6853.5866727872726</v>
      </c>
      <c r="H34" s="2">
        <f t="shared" si="84"/>
        <v>21855.248911870167</v>
      </c>
      <c r="I34" s="2">
        <f t="shared" si="84"/>
        <v>37884.00714904262</v>
      </c>
      <c r="J34" s="2">
        <f t="shared" ref="J34:N34" si="85">I34+J17</f>
        <v>54993.179063353076</v>
      </c>
      <c r="K34" s="2">
        <f t="shared" si="85"/>
        <v>73238.55955138657</v>
      </c>
      <c r="L34" s="2">
        <f t="shared" si="85"/>
        <v>92678.529273590262</v>
      </c>
      <c r="M34" s="2">
        <f t="shared" si="85"/>
        <v>113374.16779195088</v>
      </c>
      <c r="N34" s="2">
        <f t="shared" si="85"/>
        <v>135389.3714888283</v>
      </c>
    </row>
    <row r="36" spans="1:15" x14ac:dyDescent="0.25">
      <c r="A36" s="2" t="s">
        <v>4</v>
      </c>
      <c r="D36" s="2">
        <f>6781+4</f>
        <v>6785</v>
      </c>
    </row>
    <row r="38" spans="1:15" x14ac:dyDescent="0.25">
      <c r="A38" s="2" t="s">
        <v>5</v>
      </c>
      <c r="D38" s="2">
        <f>20135+19137</f>
        <v>39272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2025-04-21T18:55:37Z</dcterms:created>
  <dcterms:modified xsi:type="dcterms:W3CDTF">2025-04-21T19:17:33Z</dcterms:modified>
</cp:coreProperties>
</file>