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A875AFBE-C169-499E-83E6-F9AD534C0146}" xr6:coauthVersionLast="47" xr6:coauthVersionMax="47" xr10:uidLastSave="{00000000-0000-0000-0000-000000000000}"/>
  <bookViews>
    <workbookView xWindow="3405" yWindow="1005" windowWidth="21270" windowHeight="14355" activeTab="1" xr2:uid="{B156594A-C0D7-4055-A4E1-7F32C057E9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E25" i="2"/>
  <c r="C25" i="2"/>
  <c r="D24" i="2"/>
  <c r="E24" i="2"/>
  <c r="C24" i="2"/>
  <c r="G6" i="2"/>
  <c r="H6" i="2"/>
  <c r="I6" i="2"/>
  <c r="J6" i="2" s="1"/>
  <c r="F6" i="2"/>
  <c r="G5" i="2"/>
  <c r="H5" i="2" s="1"/>
  <c r="F5" i="2"/>
  <c r="F9" i="2"/>
  <c r="E26" i="2"/>
  <c r="E30" i="2"/>
  <c r="E28" i="2"/>
  <c r="G10" i="2"/>
  <c r="H10" i="2" s="1"/>
  <c r="F10" i="2"/>
  <c r="F7" i="2"/>
  <c r="G7" i="2"/>
  <c r="G4" i="2"/>
  <c r="G3" i="2"/>
  <c r="H3" i="2"/>
  <c r="H4" i="2" s="1"/>
  <c r="I3" i="2"/>
  <c r="I4" i="2" s="1"/>
  <c r="J3" i="2"/>
  <c r="J4" i="2" s="1"/>
  <c r="F3" i="2"/>
  <c r="F4" i="2" s="1"/>
  <c r="D20" i="2"/>
  <c r="E20" i="2"/>
  <c r="C20" i="2"/>
  <c r="G2" i="2"/>
  <c r="H2" i="2"/>
  <c r="I2" i="2" s="1"/>
  <c r="J2" i="2" s="1"/>
  <c r="F2" i="2"/>
  <c r="F17" i="2"/>
  <c r="D18" i="2"/>
  <c r="E18" i="2"/>
  <c r="C18" i="2"/>
  <c r="E17" i="2"/>
  <c r="D17" i="2"/>
  <c r="D11" i="2"/>
  <c r="E11" i="2"/>
  <c r="C11" i="2"/>
  <c r="D8" i="2"/>
  <c r="E8" i="2"/>
  <c r="C8" i="2"/>
  <c r="D7" i="2"/>
  <c r="D13" i="2" s="1"/>
  <c r="D15" i="2" s="1"/>
  <c r="E7" i="2"/>
  <c r="E13" i="2" s="1"/>
  <c r="E15" i="2" s="1"/>
  <c r="C7" i="2"/>
  <c r="C13" i="2" s="1"/>
  <c r="C15" i="2" s="1"/>
  <c r="D4" i="2"/>
  <c r="E4" i="2"/>
  <c r="C4" i="2"/>
  <c r="D1" i="2"/>
  <c r="E1" i="2" s="1"/>
  <c r="F1" i="2" s="1"/>
  <c r="G1" i="2" s="1"/>
  <c r="H1" i="2" s="1"/>
  <c r="I1" i="2" s="1"/>
  <c r="J1" i="2" s="1"/>
  <c r="D6" i="1"/>
  <c r="D5" i="1"/>
  <c r="D4" i="1"/>
  <c r="D7" i="1" s="1"/>
  <c r="D3" i="1"/>
  <c r="G8" i="2" l="1"/>
  <c r="F8" i="2"/>
  <c r="F11" i="2"/>
  <c r="F12" i="2" s="1"/>
  <c r="F13" i="2" s="1"/>
  <c r="F24" i="2" s="1"/>
  <c r="H7" i="2"/>
  <c r="H8" i="2" s="1"/>
  <c r="I5" i="2"/>
  <c r="I10" i="2"/>
  <c r="G17" i="2"/>
  <c r="I7" i="2" l="1"/>
  <c r="I8" i="2" s="1"/>
  <c r="J5" i="2"/>
  <c r="J7" i="2" s="1"/>
  <c r="J8" i="2" s="1"/>
  <c r="F15" i="2"/>
  <c r="F26" i="2"/>
  <c r="J10" i="2"/>
  <c r="H17" i="2"/>
  <c r="G9" i="2" l="1"/>
  <c r="G11" i="2" s="1"/>
  <c r="J17" i="2"/>
  <c r="I17" i="2"/>
  <c r="G12" i="2" l="1"/>
  <c r="G13" i="2"/>
  <c r="G24" i="2" s="1"/>
  <c r="G15" i="2" l="1"/>
  <c r="G26" i="2"/>
  <c r="H9" i="2" s="1"/>
  <c r="H11" i="2" s="1"/>
  <c r="H12" i="2" l="1"/>
  <c r="H13" i="2"/>
  <c r="H24" i="2" s="1"/>
  <c r="H15" i="2" l="1"/>
  <c r="H26" i="2"/>
  <c r="I9" i="2" s="1"/>
  <c r="I11" i="2" s="1"/>
  <c r="I12" i="2" s="1"/>
  <c r="I13" i="2" s="1"/>
  <c r="I24" i="2" s="1"/>
  <c r="I15" i="2" l="1"/>
  <c r="I26" i="2"/>
  <c r="J9" i="2" l="1"/>
  <c r="J11" i="2" s="1"/>
  <c r="J12" i="2" l="1"/>
  <c r="J13" i="2"/>
  <c r="K13" i="2" l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J24" i="2"/>
  <c r="J15" i="2"/>
  <c r="J26" i="2"/>
  <c r="K24" i="2" l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M20" i="2" l="1"/>
  <c r="M21" i="2" s="1"/>
  <c r="M22" i="2" s="1"/>
</calcChain>
</file>

<file path=xl/sharedStrings.xml><?xml version="1.0" encoding="utf-8"?>
<sst xmlns="http://schemas.openxmlformats.org/spreadsheetml/2006/main" count="39" uniqueCount="33">
  <si>
    <t>NKE</t>
  </si>
  <si>
    <t>Price</t>
  </si>
  <si>
    <t>Shares</t>
  </si>
  <si>
    <t>MC</t>
  </si>
  <si>
    <t>Cash</t>
  </si>
  <si>
    <t>Debt</t>
  </si>
  <si>
    <t>EV</t>
  </si>
  <si>
    <t>Revenue</t>
  </si>
  <si>
    <t>Q325</t>
  </si>
  <si>
    <t>COGS</t>
  </si>
  <si>
    <t>Gross Profit</t>
  </si>
  <si>
    <t>OPEX</t>
  </si>
  <si>
    <t>Interest</t>
  </si>
  <si>
    <t>Other Income</t>
  </si>
  <si>
    <t>Pretax Income</t>
  </si>
  <si>
    <t>Tax</t>
  </si>
  <si>
    <t>Net Income</t>
  </si>
  <si>
    <t>EPS</t>
  </si>
  <si>
    <t>Demand Creation</t>
  </si>
  <si>
    <t>Revenue Growth</t>
  </si>
  <si>
    <t>Gross Margin</t>
  </si>
  <si>
    <t>Tax Rate</t>
  </si>
  <si>
    <t>Operating Overhead</t>
  </si>
  <si>
    <t>Operating Income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</si>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</sst>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09AE-8894-4704-912C-DBEC73F1F02F}">
  <dimension ref="A1:E7"/>
  <sheetViews>
    <sheetView zoomScale="250" zoomScaleNormal="250" workbookViewId="0">
      <selection activeCell="D3" sqref="D3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C2" t="s">
        <v>1</v>
      </c>
      <c r="D2" s="2">
        <v>53.6</v>
      </c>
    </row>
    <row r="3" spans="1:5" x14ac:dyDescent="0.25">
      <c r="C3" t="s">
        <v>2</v>
      </c>
      <c r="D3" s="2">
        <f>297.9+1178.1</f>
        <v>1476</v>
      </c>
      <c r="E3" t="s">
        <v>8</v>
      </c>
    </row>
    <row r="4" spans="1:5" x14ac:dyDescent="0.25">
      <c r="C4" t="s">
        <v>3</v>
      </c>
      <c r="D4" s="2">
        <f>D3*D2</f>
        <v>79113.600000000006</v>
      </c>
    </row>
    <row r="5" spans="1:5" x14ac:dyDescent="0.25">
      <c r="C5" t="s">
        <v>4</v>
      </c>
      <c r="D5" s="2">
        <f>8601+1792</f>
        <v>10393</v>
      </c>
      <c r="E5" t="s">
        <v>8</v>
      </c>
    </row>
    <row r="6" spans="1:5" x14ac:dyDescent="0.25">
      <c r="C6" t="s">
        <v>5</v>
      </c>
      <c r="D6" s="2">
        <f>7956+2130</f>
        <v>10086</v>
      </c>
      <c r="E6" t="s">
        <v>8</v>
      </c>
    </row>
    <row r="7" spans="1:5" x14ac:dyDescent="0.25">
      <c r="C7" t="s">
        <v>6</v>
      </c>
      <c r="D7" s="2">
        <f>D4+D6-D5</f>
        <v>78806.600000000006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0F2C-7A7E-4C0B-AD08-4B51D61D2768}">
  <dimension ref="A1:DF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5" x14ac:dyDescent="0.25"/>
  <cols>
    <col min="1" max="1" width="18.28515625" style="2" customWidth="1"/>
    <col min="2" max="16384" width="9.140625" style="2"/>
  </cols>
  <sheetData>
    <row r="1" spans="1:109" x14ac:dyDescent="0.25">
      <c r="C1" s="4">
        <v>2022</v>
      </c>
      <c r="D1" s="4">
        <f>C1+1</f>
        <v>2023</v>
      </c>
      <c r="E1" s="4">
        <f t="shared" ref="E1:J1" si="0">D1+1</f>
        <v>2024</v>
      </c>
      <c r="F1" s="4">
        <f t="shared" si="0"/>
        <v>2025</v>
      </c>
      <c r="G1" s="4">
        <f t="shared" si="0"/>
        <v>2026</v>
      </c>
      <c r="H1" s="4">
        <f t="shared" si="0"/>
        <v>2027</v>
      </c>
      <c r="I1" s="4">
        <f t="shared" si="0"/>
        <v>2028</v>
      </c>
      <c r="J1" s="4">
        <f t="shared" si="0"/>
        <v>2029</v>
      </c>
    </row>
    <row r="2" spans="1:109" s="3" customFormat="1" x14ac:dyDescent="0.25">
      <c r="A2" s="3" t="s">
        <v>7</v>
      </c>
      <c r="C2" s="3">
        <v>46710</v>
      </c>
      <c r="D2" s="3">
        <v>51217</v>
      </c>
      <c r="E2" s="3">
        <v>51362</v>
      </c>
      <c r="F2" s="3">
        <f>E2*1.04</f>
        <v>53416.480000000003</v>
      </c>
      <c r="G2" s="3">
        <f t="shared" ref="G2:J2" si="1">F2*1.04</f>
        <v>55553.139200000005</v>
      </c>
      <c r="H2" s="3">
        <f t="shared" si="1"/>
        <v>57775.264768000008</v>
      </c>
      <c r="I2" s="3">
        <f t="shared" si="1"/>
        <v>60086.275358720013</v>
      </c>
      <c r="J2" s="3">
        <f t="shared" si="1"/>
        <v>62489.726373068814</v>
      </c>
    </row>
    <row r="3" spans="1:109" x14ac:dyDescent="0.25">
      <c r="A3" s="2" t="s">
        <v>9</v>
      </c>
      <c r="C3" s="2">
        <v>25231</v>
      </c>
      <c r="D3" s="2">
        <v>28925</v>
      </c>
      <c r="E3" s="2">
        <v>28475</v>
      </c>
      <c r="F3" s="2">
        <f>F2*(1-F20)</f>
        <v>29913.228800000004</v>
      </c>
      <c r="G3" s="2">
        <f t="shared" ref="G3:J3" si="2">G2*(1-G20)</f>
        <v>31109.757952000007</v>
      </c>
      <c r="H3" s="2">
        <f t="shared" si="2"/>
        <v>32354.148270080008</v>
      </c>
      <c r="I3" s="2">
        <f t="shared" si="2"/>
        <v>33648.314200883207</v>
      </c>
      <c r="J3" s="2">
        <f t="shared" si="2"/>
        <v>34994.246768918536</v>
      </c>
    </row>
    <row r="4" spans="1:109" x14ac:dyDescent="0.25">
      <c r="A4" s="2" t="s">
        <v>10</v>
      </c>
      <c r="C4" s="2">
        <f>C2-C3</f>
        <v>21479</v>
      </c>
      <c r="D4" s="2">
        <f t="shared" ref="D4:E4" si="3">D2-D3</f>
        <v>22292</v>
      </c>
      <c r="E4" s="2">
        <f t="shared" si="3"/>
        <v>22887</v>
      </c>
      <c r="F4" s="2">
        <f t="shared" ref="F4" si="4">F2-F3</f>
        <v>23503.251199999999</v>
      </c>
      <c r="G4" s="2">
        <f t="shared" ref="G4" si="5">G2-G3</f>
        <v>24443.381247999998</v>
      </c>
      <c r="H4" s="2">
        <f t="shared" ref="H4" si="6">H2-H3</f>
        <v>25421.11649792</v>
      </c>
      <c r="I4" s="2">
        <f t="shared" ref="I4" si="7">I2-I3</f>
        <v>26437.961157836806</v>
      </c>
      <c r="J4" s="2">
        <f t="shared" ref="J4" si="8">J2-J3</f>
        <v>27495.479604150278</v>
      </c>
    </row>
    <row r="5" spans="1:109" x14ac:dyDescent="0.25">
      <c r="A5" s="2" t="s">
        <v>18</v>
      </c>
      <c r="C5" s="2">
        <v>3850</v>
      </c>
      <c r="D5" s="2">
        <v>4060</v>
      </c>
      <c r="E5" s="2">
        <v>4285</v>
      </c>
      <c r="F5" s="2">
        <f>E5*(1+F17)</f>
        <v>4456.4000000000005</v>
      </c>
      <c r="G5" s="2">
        <f t="shared" ref="G5:J5" si="9">F5*(1+G17)</f>
        <v>4634.6560000000009</v>
      </c>
      <c r="H5" s="2">
        <f t="shared" si="9"/>
        <v>4820.0422400000007</v>
      </c>
      <c r="I5" s="2">
        <f t="shared" si="9"/>
        <v>5012.8439296000006</v>
      </c>
      <c r="J5" s="2">
        <f t="shared" si="9"/>
        <v>5213.3576867840011</v>
      </c>
    </row>
    <row r="6" spans="1:109" x14ac:dyDescent="0.25">
      <c r="A6" s="2" t="s">
        <v>22</v>
      </c>
      <c r="C6" s="2">
        <v>10954</v>
      </c>
      <c r="D6" s="2">
        <v>12317</v>
      </c>
      <c r="E6" s="2">
        <v>12291</v>
      </c>
      <c r="F6" s="2">
        <f>E6*(1+F17)</f>
        <v>12782.640000000001</v>
      </c>
      <c r="G6" s="2">
        <f t="shared" ref="G6:J6" si="10">F6*(1+G17)</f>
        <v>13293.945600000001</v>
      </c>
      <c r="H6" s="2">
        <f t="shared" si="10"/>
        <v>13825.703424000001</v>
      </c>
      <c r="I6" s="2">
        <f t="shared" si="10"/>
        <v>14378.731560960001</v>
      </c>
      <c r="J6" s="2">
        <f t="shared" si="10"/>
        <v>14953.880823398402</v>
      </c>
    </row>
    <row r="7" spans="1:109" x14ac:dyDescent="0.25">
      <c r="A7" s="2" t="s">
        <v>11</v>
      </c>
      <c r="C7" s="2">
        <f>SUM(C5:C6)</f>
        <v>14804</v>
      </c>
      <c r="D7" s="2">
        <f t="shared" ref="D7:E7" si="11">SUM(D5:D6)</f>
        <v>16377</v>
      </c>
      <c r="E7" s="2">
        <f t="shared" si="11"/>
        <v>16576</v>
      </c>
      <c r="F7" s="2">
        <f t="shared" ref="F7" si="12">SUM(F5:F6)</f>
        <v>17239.04</v>
      </c>
      <c r="G7" s="2">
        <f t="shared" ref="G7" si="13">SUM(G5:G6)</f>
        <v>17928.601600000002</v>
      </c>
      <c r="H7" s="2">
        <f t="shared" ref="H7" si="14">SUM(H5:H6)</f>
        <v>18645.745664000002</v>
      </c>
      <c r="I7" s="2">
        <f t="shared" ref="I7" si="15">SUM(I5:I6)</f>
        <v>19391.575490560001</v>
      </c>
      <c r="J7" s="2">
        <f t="shared" ref="J7" si="16">SUM(J5:J6)</f>
        <v>20167.238510182404</v>
      </c>
    </row>
    <row r="8" spans="1:109" x14ac:dyDescent="0.25">
      <c r="A8" s="2" t="s">
        <v>23</v>
      </c>
      <c r="C8" s="2">
        <f>C4-C7</f>
        <v>6675</v>
      </c>
      <c r="D8" s="2">
        <f t="shared" ref="D8:E8" si="17">D4-D7</f>
        <v>5915</v>
      </c>
      <c r="E8" s="2">
        <f t="shared" si="17"/>
        <v>6311</v>
      </c>
      <c r="F8" s="2">
        <f t="shared" ref="F8" si="18">F4-F7</f>
        <v>6264.2111999999979</v>
      </c>
      <c r="G8" s="2">
        <f t="shared" ref="G8" si="19">G4-G7</f>
        <v>6514.7796479999961</v>
      </c>
      <c r="H8" s="2">
        <f t="shared" ref="H8" si="20">H4-H7</f>
        <v>6775.3708339199984</v>
      </c>
      <c r="I8" s="2">
        <f t="shared" ref="I8" si="21">I4-I7</f>
        <v>7046.3856672768052</v>
      </c>
      <c r="J8" s="2">
        <f t="shared" ref="J8" si="22">J4-J7</f>
        <v>7328.2410939678739</v>
      </c>
    </row>
    <row r="9" spans="1:109" x14ac:dyDescent="0.25">
      <c r="A9" s="2" t="s">
        <v>12</v>
      </c>
      <c r="C9" s="2">
        <v>-205</v>
      </c>
      <c r="D9" s="2">
        <v>6</v>
      </c>
      <c r="E9" s="2">
        <v>161</v>
      </c>
      <c r="F9" s="2">
        <f>E26*$M$17</f>
        <v>18.419999999999998</v>
      </c>
      <c r="G9" s="2">
        <f t="shared" ref="G9:J9" si="23">F26*$M$17</f>
        <v>334.94748431999983</v>
      </c>
      <c r="H9" s="2">
        <f t="shared" si="23"/>
        <v>679.14774703075159</v>
      </c>
      <c r="I9" s="2">
        <f t="shared" si="23"/>
        <v>1052.853909385758</v>
      </c>
      <c r="J9" s="2">
        <f t="shared" si="23"/>
        <v>1458.0076777255665</v>
      </c>
    </row>
    <row r="10" spans="1:109" x14ac:dyDescent="0.25">
      <c r="A10" s="2" t="s">
        <v>13</v>
      </c>
      <c r="C10" s="2">
        <v>181</v>
      </c>
      <c r="D10" s="2">
        <v>280</v>
      </c>
      <c r="E10" s="2">
        <v>228</v>
      </c>
      <c r="F10" s="2">
        <f>E10*1.01</f>
        <v>230.28</v>
      </c>
      <c r="G10" s="2">
        <f t="shared" ref="G10:J10" si="24">F10*1.01</f>
        <v>232.58279999999999</v>
      </c>
      <c r="H10" s="2">
        <f t="shared" si="24"/>
        <v>234.90862799999999</v>
      </c>
      <c r="I10" s="2">
        <f t="shared" si="24"/>
        <v>237.25771427999999</v>
      </c>
      <c r="J10" s="2">
        <f t="shared" si="24"/>
        <v>239.63029142279998</v>
      </c>
    </row>
    <row r="11" spans="1:109" x14ac:dyDescent="0.25">
      <c r="A11" s="2" t="s">
        <v>14</v>
      </c>
      <c r="C11" s="2">
        <f>C8+SUM(C9:C10)</f>
        <v>6651</v>
      </c>
      <c r="D11" s="2">
        <f t="shared" ref="D11:E11" si="25">D8+SUM(D9:D10)</f>
        <v>6201</v>
      </c>
      <c r="E11" s="2">
        <f t="shared" si="25"/>
        <v>6700</v>
      </c>
      <c r="F11" s="2">
        <f t="shared" ref="F11" si="26">F8+SUM(F9:F10)</f>
        <v>6512.9111999999977</v>
      </c>
      <c r="G11" s="2">
        <f t="shared" ref="G11" si="27">G8+SUM(G9:G10)</f>
        <v>7082.3099323199958</v>
      </c>
      <c r="H11" s="2">
        <f t="shared" ref="H11" si="28">H8+SUM(H9:H10)</f>
        <v>7689.4272089507504</v>
      </c>
      <c r="I11" s="2">
        <f t="shared" ref="I11" si="29">I8+SUM(I9:I10)</f>
        <v>8336.4972909425633</v>
      </c>
      <c r="J11" s="2">
        <f t="shared" ref="J11" si="30">J8+SUM(J9:J10)</f>
        <v>9025.879063116241</v>
      </c>
    </row>
    <row r="12" spans="1:109" x14ac:dyDescent="0.25">
      <c r="A12" s="2" t="s">
        <v>15</v>
      </c>
      <c r="C12" s="2">
        <v>605</v>
      </c>
      <c r="D12" s="2">
        <v>1131</v>
      </c>
      <c r="E12" s="2">
        <v>1000</v>
      </c>
      <c r="F12" s="2">
        <f>F11*F18</f>
        <v>1237.4531279999997</v>
      </c>
      <c r="G12" s="2">
        <f t="shared" ref="G12:J12" si="31">G11*G18</f>
        <v>1345.6388871407992</v>
      </c>
      <c r="H12" s="2">
        <f t="shared" si="31"/>
        <v>1460.9911697006426</v>
      </c>
      <c r="I12" s="2">
        <f t="shared" si="31"/>
        <v>1583.9344852790871</v>
      </c>
      <c r="J12" s="2">
        <f t="shared" si="31"/>
        <v>1714.9170219920859</v>
      </c>
    </row>
    <row r="13" spans="1:109" s="3" customFormat="1" x14ac:dyDescent="0.25">
      <c r="A13" s="3" t="s">
        <v>16</v>
      </c>
      <c r="C13" s="3">
        <f>C11-C12</f>
        <v>6046</v>
      </c>
      <c r="D13" s="3">
        <f t="shared" ref="D13:E13" si="32">D11-D12</f>
        <v>5070</v>
      </c>
      <c r="E13" s="3">
        <f t="shared" si="32"/>
        <v>5700</v>
      </c>
      <c r="F13" s="3">
        <f t="shared" ref="F13" si="33">F11-F12</f>
        <v>5275.4580719999976</v>
      </c>
      <c r="G13" s="3">
        <f t="shared" ref="G13" si="34">G11-G12</f>
        <v>5736.6710451791969</v>
      </c>
      <c r="H13" s="3">
        <f t="shared" ref="H13" si="35">H11-H12</f>
        <v>6228.4360392501076</v>
      </c>
      <c r="I13" s="3">
        <f t="shared" ref="I13" si="36">I11-I12</f>
        <v>6752.562805663476</v>
      </c>
      <c r="J13" s="3">
        <f t="shared" ref="J13" si="37">J11-J12</f>
        <v>7310.9620411241549</v>
      </c>
      <c r="K13" s="3">
        <f>J13*(1+$M$18)</f>
        <v>7310.9620411241549</v>
      </c>
      <c r="L13" s="3">
        <f t="shared" ref="L13:BW13" si="38">K13*(1+$M$18)</f>
        <v>7310.9620411241549</v>
      </c>
      <c r="M13" s="3">
        <f t="shared" si="38"/>
        <v>7310.9620411241549</v>
      </c>
      <c r="N13" s="3">
        <f t="shared" si="38"/>
        <v>7310.9620411241549</v>
      </c>
      <c r="O13" s="3">
        <f t="shared" si="38"/>
        <v>7310.9620411241549</v>
      </c>
      <c r="P13" s="3">
        <f t="shared" si="38"/>
        <v>7310.9620411241549</v>
      </c>
      <c r="Q13" s="3">
        <f t="shared" si="38"/>
        <v>7310.9620411241549</v>
      </c>
      <c r="R13" s="3">
        <f t="shared" si="38"/>
        <v>7310.9620411241549</v>
      </c>
      <c r="S13" s="3">
        <f t="shared" si="38"/>
        <v>7310.9620411241549</v>
      </c>
      <c r="T13" s="3">
        <f t="shared" si="38"/>
        <v>7310.9620411241549</v>
      </c>
      <c r="U13" s="3">
        <f t="shared" si="38"/>
        <v>7310.9620411241549</v>
      </c>
      <c r="V13" s="3">
        <f t="shared" si="38"/>
        <v>7310.9620411241549</v>
      </c>
      <c r="W13" s="3">
        <f t="shared" si="38"/>
        <v>7310.9620411241549</v>
      </c>
      <c r="X13" s="3">
        <f t="shared" si="38"/>
        <v>7310.9620411241549</v>
      </c>
      <c r="Y13" s="3">
        <f t="shared" si="38"/>
        <v>7310.9620411241549</v>
      </c>
      <c r="Z13" s="3">
        <f t="shared" si="38"/>
        <v>7310.9620411241549</v>
      </c>
      <c r="AA13" s="3">
        <f t="shared" si="38"/>
        <v>7310.9620411241549</v>
      </c>
      <c r="AB13" s="3">
        <f t="shared" si="38"/>
        <v>7310.9620411241549</v>
      </c>
      <c r="AC13" s="3">
        <f t="shared" si="38"/>
        <v>7310.9620411241549</v>
      </c>
      <c r="AD13" s="3">
        <f t="shared" si="38"/>
        <v>7310.9620411241549</v>
      </c>
      <c r="AE13" s="3">
        <f t="shared" si="38"/>
        <v>7310.9620411241549</v>
      </c>
      <c r="AF13" s="3">
        <f t="shared" si="38"/>
        <v>7310.9620411241549</v>
      </c>
      <c r="AG13" s="3">
        <f t="shared" si="38"/>
        <v>7310.9620411241549</v>
      </c>
      <c r="AH13" s="3">
        <f t="shared" si="38"/>
        <v>7310.9620411241549</v>
      </c>
      <c r="AI13" s="3">
        <f t="shared" si="38"/>
        <v>7310.9620411241549</v>
      </c>
      <c r="AJ13" s="3">
        <f t="shared" si="38"/>
        <v>7310.9620411241549</v>
      </c>
      <c r="AK13" s="3">
        <f t="shared" si="38"/>
        <v>7310.9620411241549</v>
      </c>
      <c r="AL13" s="3">
        <f t="shared" si="38"/>
        <v>7310.9620411241549</v>
      </c>
      <c r="AM13" s="3">
        <f t="shared" si="38"/>
        <v>7310.9620411241549</v>
      </c>
      <c r="AN13" s="3">
        <f t="shared" si="38"/>
        <v>7310.9620411241549</v>
      </c>
      <c r="AO13" s="3">
        <f t="shared" si="38"/>
        <v>7310.9620411241549</v>
      </c>
      <c r="AP13" s="3">
        <f t="shared" si="38"/>
        <v>7310.9620411241549</v>
      </c>
      <c r="AQ13" s="3">
        <f t="shared" si="38"/>
        <v>7310.9620411241549</v>
      </c>
      <c r="AR13" s="3">
        <f t="shared" si="38"/>
        <v>7310.9620411241549</v>
      </c>
      <c r="AS13" s="3">
        <f t="shared" si="38"/>
        <v>7310.9620411241549</v>
      </c>
      <c r="AT13" s="3">
        <f t="shared" si="38"/>
        <v>7310.9620411241549</v>
      </c>
      <c r="AU13" s="3">
        <f t="shared" si="38"/>
        <v>7310.9620411241549</v>
      </c>
      <c r="AV13" s="3">
        <f t="shared" si="38"/>
        <v>7310.9620411241549</v>
      </c>
      <c r="AW13" s="3">
        <f t="shared" si="38"/>
        <v>7310.9620411241549</v>
      </c>
      <c r="AX13" s="3">
        <f t="shared" si="38"/>
        <v>7310.9620411241549</v>
      </c>
      <c r="AY13" s="3">
        <f t="shared" si="38"/>
        <v>7310.9620411241549</v>
      </c>
      <c r="AZ13" s="3">
        <f t="shared" si="38"/>
        <v>7310.9620411241549</v>
      </c>
      <c r="BA13" s="3">
        <f t="shared" si="38"/>
        <v>7310.9620411241549</v>
      </c>
      <c r="BB13" s="3">
        <f t="shared" si="38"/>
        <v>7310.9620411241549</v>
      </c>
      <c r="BC13" s="3">
        <f t="shared" si="38"/>
        <v>7310.9620411241549</v>
      </c>
      <c r="BD13" s="3">
        <f t="shared" si="38"/>
        <v>7310.9620411241549</v>
      </c>
      <c r="BE13" s="3">
        <f t="shared" si="38"/>
        <v>7310.9620411241549</v>
      </c>
      <c r="BF13" s="3">
        <f t="shared" si="38"/>
        <v>7310.9620411241549</v>
      </c>
      <c r="BG13" s="3">
        <f t="shared" si="38"/>
        <v>7310.9620411241549</v>
      </c>
      <c r="BH13" s="3">
        <f t="shared" si="38"/>
        <v>7310.9620411241549</v>
      </c>
      <c r="BI13" s="3">
        <f t="shared" si="38"/>
        <v>7310.9620411241549</v>
      </c>
      <c r="BJ13" s="3">
        <f t="shared" si="38"/>
        <v>7310.9620411241549</v>
      </c>
      <c r="BK13" s="3">
        <f t="shared" si="38"/>
        <v>7310.9620411241549</v>
      </c>
      <c r="BL13" s="3">
        <f t="shared" si="38"/>
        <v>7310.9620411241549</v>
      </c>
      <c r="BM13" s="3">
        <f t="shared" si="38"/>
        <v>7310.9620411241549</v>
      </c>
      <c r="BN13" s="3">
        <f t="shared" si="38"/>
        <v>7310.9620411241549</v>
      </c>
      <c r="BO13" s="3">
        <f t="shared" si="38"/>
        <v>7310.9620411241549</v>
      </c>
      <c r="BP13" s="3">
        <f t="shared" si="38"/>
        <v>7310.9620411241549</v>
      </c>
      <c r="BQ13" s="3">
        <f t="shared" si="38"/>
        <v>7310.9620411241549</v>
      </c>
      <c r="BR13" s="3">
        <f t="shared" si="38"/>
        <v>7310.9620411241549</v>
      </c>
      <c r="BS13" s="3">
        <f t="shared" si="38"/>
        <v>7310.9620411241549</v>
      </c>
      <c r="BT13" s="3">
        <f t="shared" si="38"/>
        <v>7310.9620411241549</v>
      </c>
      <c r="BU13" s="3">
        <f t="shared" si="38"/>
        <v>7310.9620411241549</v>
      </c>
      <c r="BV13" s="3">
        <f t="shared" si="38"/>
        <v>7310.9620411241549</v>
      </c>
      <c r="BW13" s="3">
        <f t="shared" si="38"/>
        <v>7310.9620411241549</v>
      </c>
      <c r="BX13" s="3">
        <f t="shared" ref="BX13:DE13" si="39">BW13*(1+$M$18)</f>
        <v>7310.9620411241549</v>
      </c>
      <c r="BY13" s="3">
        <f t="shared" si="39"/>
        <v>7310.9620411241549</v>
      </c>
      <c r="BZ13" s="3">
        <f t="shared" si="39"/>
        <v>7310.9620411241549</v>
      </c>
      <c r="CA13" s="3">
        <f t="shared" si="39"/>
        <v>7310.9620411241549</v>
      </c>
      <c r="CB13" s="3">
        <f t="shared" si="39"/>
        <v>7310.9620411241549</v>
      </c>
      <c r="CC13" s="3">
        <f t="shared" si="39"/>
        <v>7310.9620411241549</v>
      </c>
      <c r="CD13" s="3">
        <f t="shared" si="39"/>
        <v>7310.9620411241549</v>
      </c>
      <c r="CE13" s="3">
        <f t="shared" si="39"/>
        <v>7310.9620411241549</v>
      </c>
      <c r="CF13" s="3">
        <f t="shared" si="39"/>
        <v>7310.9620411241549</v>
      </c>
      <c r="CG13" s="3">
        <f t="shared" si="39"/>
        <v>7310.9620411241549</v>
      </c>
      <c r="CH13" s="3">
        <f t="shared" si="39"/>
        <v>7310.9620411241549</v>
      </c>
      <c r="CI13" s="3">
        <f t="shared" si="39"/>
        <v>7310.9620411241549</v>
      </c>
      <c r="CJ13" s="3">
        <f t="shared" si="39"/>
        <v>7310.9620411241549</v>
      </c>
      <c r="CK13" s="3">
        <f t="shared" si="39"/>
        <v>7310.9620411241549</v>
      </c>
      <c r="CL13" s="3">
        <f t="shared" si="39"/>
        <v>7310.9620411241549</v>
      </c>
      <c r="CM13" s="3">
        <f t="shared" si="39"/>
        <v>7310.9620411241549</v>
      </c>
      <c r="CN13" s="3">
        <f t="shared" si="39"/>
        <v>7310.9620411241549</v>
      </c>
      <c r="CO13" s="3">
        <f t="shared" si="39"/>
        <v>7310.9620411241549</v>
      </c>
      <c r="CP13" s="3">
        <f t="shared" si="39"/>
        <v>7310.9620411241549</v>
      </c>
      <c r="CQ13" s="3">
        <f t="shared" si="39"/>
        <v>7310.9620411241549</v>
      </c>
      <c r="CR13" s="3">
        <f t="shared" si="39"/>
        <v>7310.9620411241549</v>
      </c>
      <c r="CS13" s="3">
        <f t="shared" si="39"/>
        <v>7310.9620411241549</v>
      </c>
      <c r="CT13" s="3">
        <f t="shared" si="39"/>
        <v>7310.9620411241549</v>
      </c>
      <c r="CU13" s="3">
        <f t="shared" si="39"/>
        <v>7310.9620411241549</v>
      </c>
      <c r="CV13" s="3">
        <f t="shared" si="39"/>
        <v>7310.9620411241549</v>
      </c>
      <c r="CW13" s="3">
        <f t="shared" si="39"/>
        <v>7310.9620411241549</v>
      </c>
      <c r="CX13" s="3">
        <f t="shared" si="39"/>
        <v>7310.9620411241549</v>
      </c>
      <c r="CY13" s="3">
        <f t="shared" si="39"/>
        <v>7310.9620411241549</v>
      </c>
      <c r="CZ13" s="3">
        <f t="shared" si="39"/>
        <v>7310.9620411241549</v>
      </c>
      <c r="DA13" s="3">
        <f t="shared" si="39"/>
        <v>7310.9620411241549</v>
      </c>
      <c r="DB13" s="3">
        <f t="shared" si="39"/>
        <v>7310.9620411241549</v>
      </c>
      <c r="DC13" s="3">
        <f t="shared" si="39"/>
        <v>7310.9620411241549</v>
      </c>
      <c r="DD13" s="3">
        <f t="shared" si="39"/>
        <v>7310.9620411241549</v>
      </c>
      <c r="DE13" s="3">
        <f t="shared" si="39"/>
        <v>7310.9620411241549</v>
      </c>
    </row>
    <row r="14" spans="1:109" x14ac:dyDescent="0.25">
      <c r="A14" s="2" t="s">
        <v>2</v>
      </c>
      <c r="C14" s="2">
        <v>1610</v>
      </c>
      <c r="D14" s="2">
        <v>1570</v>
      </c>
      <c r="E14" s="2">
        <v>1530</v>
      </c>
      <c r="F14" s="2">
        <v>1530</v>
      </c>
      <c r="G14" s="2">
        <v>1530</v>
      </c>
      <c r="H14" s="2">
        <v>1530</v>
      </c>
      <c r="I14" s="2">
        <v>1530</v>
      </c>
      <c r="J14" s="2">
        <v>1530</v>
      </c>
    </row>
    <row r="15" spans="1:109" x14ac:dyDescent="0.25">
      <c r="A15" s="2" t="s">
        <v>17</v>
      </c>
      <c r="C15" s="5">
        <f>C13/C14</f>
        <v>3.7552795031055899</v>
      </c>
      <c r="D15" s="5">
        <f t="shared" ref="D15:E15" si="40">D13/D14</f>
        <v>3.2292993630573248</v>
      </c>
      <c r="E15" s="5">
        <f t="shared" si="40"/>
        <v>3.7254901960784315</v>
      </c>
      <c r="F15" s="5">
        <f t="shared" ref="F15" si="41">F13/F14</f>
        <v>3.4480118117647045</v>
      </c>
      <c r="G15" s="5">
        <f t="shared" ref="G15" si="42">G13/G14</f>
        <v>3.7494581994635272</v>
      </c>
      <c r="H15" s="5">
        <f t="shared" ref="H15" si="43">H13/H14</f>
        <v>4.0708732282680442</v>
      </c>
      <c r="I15" s="5">
        <f t="shared" ref="I15" si="44">I13/I14</f>
        <v>4.4134397422637095</v>
      </c>
      <c r="J15" s="5">
        <f t="shared" ref="J15" si="45">J13/J14</f>
        <v>4.7784065628262447</v>
      </c>
    </row>
    <row r="17" spans="1:110" s="3" customFormat="1" x14ac:dyDescent="0.25">
      <c r="A17" s="3" t="s">
        <v>19</v>
      </c>
      <c r="D17" s="6">
        <f>D2/C2-1</f>
        <v>9.6488974523656568E-2</v>
      </c>
      <c r="E17" s="6">
        <f>E2/D2-1</f>
        <v>2.8310912392370824E-3</v>
      </c>
      <c r="F17" s="6">
        <f t="shared" ref="F17:J17" si="46">F2/E2-1</f>
        <v>4.0000000000000036E-2</v>
      </c>
      <c r="G17" s="6">
        <f t="shared" si="46"/>
        <v>4.0000000000000036E-2</v>
      </c>
      <c r="H17" s="6">
        <f t="shared" si="46"/>
        <v>4.0000000000000036E-2</v>
      </c>
      <c r="I17" s="6">
        <f t="shared" si="46"/>
        <v>4.0000000000000036E-2</v>
      </c>
      <c r="J17" s="6">
        <f t="shared" si="46"/>
        <v>4.0000000000000036E-2</v>
      </c>
      <c r="L17" s="2" t="s">
        <v>28</v>
      </c>
      <c r="M17" s="7">
        <v>0.06</v>
      </c>
    </row>
    <row r="18" spans="1:110" s="3" customFormat="1" x14ac:dyDescent="0.25">
      <c r="A18" s="2" t="s">
        <v>21</v>
      </c>
      <c r="C18" s="6">
        <f>C12/C11</f>
        <v>9.0963764847391368E-2</v>
      </c>
      <c r="D18" s="6">
        <f t="shared" ref="D18:E18" si="47">D12/D11</f>
        <v>0.18238993710691823</v>
      </c>
      <c r="E18" s="6">
        <f t="shared" si="47"/>
        <v>0.14925373134328357</v>
      </c>
      <c r="F18" s="6">
        <v>0.19</v>
      </c>
      <c r="G18" s="6">
        <v>0.19</v>
      </c>
      <c r="H18" s="6">
        <v>0.19</v>
      </c>
      <c r="I18" s="6">
        <v>0.19</v>
      </c>
      <c r="J18" s="6">
        <v>0.19</v>
      </c>
      <c r="L18" s="2" t="s">
        <v>29</v>
      </c>
      <c r="M18" s="7">
        <v>0</v>
      </c>
    </row>
    <row r="19" spans="1:110" x14ac:dyDescent="0.25">
      <c r="L19" s="2" t="s">
        <v>30</v>
      </c>
      <c r="M19" s="8">
        <v>7.4999999999999997E-2</v>
      </c>
    </row>
    <row r="20" spans="1:110" x14ac:dyDescent="0.25">
      <c r="A20" s="2" t="s">
        <v>20</v>
      </c>
      <c r="C20" s="7">
        <f>C4/C2</f>
        <v>0.45983729394134021</v>
      </c>
      <c r="D20" s="7">
        <f t="shared" ref="D20:E20" si="48">D4/D2</f>
        <v>0.43524610969014194</v>
      </c>
      <c r="E20" s="7">
        <f t="shared" si="48"/>
        <v>0.44560180678322497</v>
      </c>
      <c r="F20" s="7">
        <v>0.44</v>
      </c>
      <c r="G20" s="7">
        <v>0.44</v>
      </c>
      <c r="H20" s="7">
        <v>0.44</v>
      </c>
      <c r="I20" s="7">
        <v>0.44</v>
      </c>
      <c r="J20" s="7">
        <v>0.44</v>
      </c>
      <c r="L20" s="2" t="s">
        <v>31</v>
      </c>
      <c r="M20" s="2">
        <f>NPV(M19,F24:XFD24)+Sheet1!D5-Sheet1!D6</f>
        <v>102480.61278066337</v>
      </c>
    </row>
    <row r="21" spans="1:110" x14ac:dyDescent="0.25">
      <c r="L21" s="2" t="s">
        <v>1</v>
      </c>
      <c r="M21" s="2">
        <f>M20/Sheet1!D3</f>
        <v>69.431309471994155</v>
      </c>
    </row>
    <row r="22" spans="1:110" x14ac:dyDescent="0.25">
      <c r="A22" s="2" t="s">
        <v>24</v>
      </c>
      <c r="C22" s="2">
        <v>5188</v>
      </c>
      <c r="D22" s="2">
        <v>5841</v>
      </c>
      <c r="E22" s="2">
        <v>7429</v>
      </c>
      <c r="L22" s="2" t="s">
        <v>32</v>
      </c>
      <c r="M22" s="7">
        <f>M21/Sheet1!D2-1</f>
        <v>0.29536025134317456</v>
      </c>
    </row>
    <row r="23" spans="1:110" x14ac:dyDescent="0.25">
      <c r="A23" s="2" t="s">
        <v>25</v>
      </c>
      <c r="C23" s="2">
        <v>758</v>
      </c>
      <c r="D23" s="2">
        <v>969</v>
      </c>
      <c r="E23" s="2">
        <v>812</v>
      </c>
    </row>
    <row r="24" spans="1:110" s="3" customFormat="1" x14ac:dyDescent="0.25">
      <c r="A24" s="3" t="s">
        <v>26</v>
      </c>
      <c r="C24" s="3">
        <f>C22-C23</f>
        <v>4430</v>
      </c>
      <c r="D24" s="3">
        <f t="shared" ref="D24:E24" si="49">D22-D23</f>
        <v>4872</v>
      </c>
      <c r="E24" s="3">
        <f t="shared" si="49"/>
        <v>6617</v>
      </c>
      <c r="F24" s="3">
        <f>F25*F13</f>
        <v>5803.0038791999978</v>
      </c>
      <c r="G24" s="3">
        <f t="shared" ref="G24:J24" si="50">G25*G13</f>
        <v>6310.3381496971169</v>
      </c>
      <c r="H24" s="3">
        <f t="shared" si="50"/>
        <v>6851.2796431751185</v>
      </c>
      <c r="I24" s="3">
        <f t="shared" si="50"/>
        <v>7427.8190862298243</v>
      </c>
      <c r="J24" s="3">
        <f t="shared" si="50"/>
        <v>8042.0582452365707</v>
      </c>
      <c r="K24" s="3">
        <f>J24*(1+$M$18)</f>
        <v>8042.0582452365707</v>
      </c>
      <c r="L24" s="3">
        <f t="shared" ref="L24:BW24" si="51">K24*(1+$M$18)</f>
        <v>8042.0582452365707</v>
      </c>
      <c r="M24" s="3">
        <f t="shared" si="51"/>
        <v>8042.0582452365707</v>
      </c>
      <c r="N24" s="3">
        <f t="shared" si="51"/>
        <v>8042.0582452365707</v>
      </c>
      <c r="O24" s="3">
        <f t="shared" si="51"/>
        <v>8042.0582452365707</v>
      </c>
      <c r="P24" s="3">
        <f t="shared" si="51"/>
        <v>8042.0582452365707</v>
      </c>
      <c r="Q24" s="3">
        <f t="shared" si="51"/>
        <v>8042.0582452365707</v>
      </c>
      <c r="R24" s="3">
        <f t="shared" si="51"/>
        <v>8042.0582452365707</v>
      </c>
      <c r="S24" s="3">
        <f t="shared" si="51"/>
        <v>8042.0582452365707</v>
      </c>
      <c r="T24" s="3">
        <f t="shared" si="51"/>
        <v>8042.0582452365707</v>
      </c>
      <c r="U24" s="3">
        <f t="shared" si="51"/>
        <v>8042.0582452365707</v>
      </c>
      <c r="V24" s="3">
        <f t="shared" si="51"/>
        <v>8042.0582452365707</v>
      </c>
      <c r="W24" s="3">
        <f t="shared" si="51"/>
        <v>8042.0582452365707</v>
      </c>
      <c r="X24" s="3">
        <f t="shared" si="51"/>
        <v>8042.0582452365707</v>
      </c>
      <c r="Y24" s="3">
        <f t="shared" si="51"/>
        <v>8042.0582452365707</v>
      </c>
      <c r="Z24" s="3">
        <f t="shared" si="51"/>
        <v>8042.0582452365707</v>
      </c>
      <c r="AA24" s="3">
        <f t="shared" si="51"/>
        <v>8042.0582452365707</v>
      </c>
      <c r="AB24" s="3">
        <f t="shared" si="51"/>
        <v>8042.0582452365707</v>
      </c>
      <c r="AC24" s="3">
        <f t="shared" si="51"/>
        <v>8042.0582452365707</v>
      </c>
      <c r="AD24" s="3">
        <f t="shared" si="51"/>
        <v>8042.0582452365707</v>
      </c>
      <c r="AE24" s="3">
        <f t="shared" si="51"/>
        <v>8042.0582452365707</v>
      </c>
      <c r="AF24" s="3">
        <f t="shared" si="51"/>
        <v>8042.0582452365707</v>
      </c>
      <c r="AG24" s="3">
        <f t="shared" si="51"/>
        <v>8042.0582452365707</v>
      </c>
      <c r="AH24" s="3">
        <f t="shared" si="51"/>
        <v>8042.0582452365707</v>
      </c>
      <c r="AI24" s="3">
        <f t="shared" si="51"/>
        <v>8042.0582452365707</v>
      </c>
      <c r="AJ24" s="3">
        <f t="shared" si="51"/>
        <v>8042.0582452365707</v>
      </c>
      <c r="AK24" s="3">
        <f t="shared" si="51"/>
        <v>8042.0582452365707</v>
      </c>
      <c r="AL24" s="3">
        <f t="shared" si="51"/>
        <v>8042.0582452365707</v>
      </c>
      <c r="AM24" s="3">
        <f t="shared" si="51"/>
        <v>8042.0582452365707</v>
      </c>
      <c r="AN24" s="3">
        <f t="shared" si="51"/>
        <v>8042.0582452365707</v>
      </c>
      <c r="AO24" s="3">
        <f t="shared" si="51"/>
        <v>8042.0582452365707</v>
      </c>
      <c r="AP24" s="3">
        <f t="shared" si="51"/>
        <v>8042.0582452365707</v>
      </c>
      <c r="AQ24" s="3">
        <f t="shared" si="51"/>
        <v>8042.0582452365707</v>
      </c>
      <c r="AR24" s="3">
        <f t="shared" si="51"/>
        <v>8042.0582452365707</v>
      </c>
      <c r="AS24" s="3">
        <f t="shared" si="51"/>
        <v>8042.0582452365707</v>
      </c>
      <c r="AT24" s="3">
        <f t="shared" si="51"/>
        <v>8042.0582452365707</v>
      </c>
      <c r="AU24" s="3">
        <f t="shared" si="51"/>
        <v>8042.0582452365707</v>
      </c>
      <c r="AV24" s="3">
        <f t="shared" si="51"/>
        <v>8042.0582452365707</v>
      </c>
      <c r="AW24" s="3">
        <f t="shared" si="51"/>
        <v>8042.0582452365707</v>
      </c>
      <c r="AX24" s="3">
        <f t="shared" si="51"/>
        <v>8042.0582452365707</v>
      </c>
      <c r="AY24" s="3">
        <f t="shared" si="51"/>
        <v>8042.0582452365707</v>
      </c>
      <c r="AZ24" s="3">
        <f t="shared" si="51"/>
        <v>8042.0582452365707</v>
      </c>
      <c r="BA24" s="3">
        <f t="shared" si="51"/>
        <v>8042.0582452365707</v>
      </c>
      <c r="BB24" s="3">
        <f t="shared" si="51"/>
        <v>8042.0582452365707</v>
      </c>
      <c r="BC24" s="3">
        <f t="shared" si="51"/>
        <v>8042.0582452365707</v>
      </c>
      <c r="BD24" s="3">
        <f t="shared" si="51"/>
        <v>8042.0582452365707</v>
      </c>
      <c r="BE24" s="3">
        <f t="shared" si="51"/>
        <v>8042.0582452365707</v>
      </c>
      <c r="BF24" s="3">
        <f t="shared" si="51"/>
        <v>8042.0582452365707</v>
      </c>
      <c r="BG24" s="3">
        <f t="shared" si="51"/>
        <v>8042.0582452365707</v>
      </c>
      <c r="BH24" s="3">
        <f t="shared" si="51"/>
        <v>8042.0582452365707</v>
      </c>
      <c r="BI24" s="3">
        <f t="shared" si="51"/>
        <v>8042.0582452365707</v>
      </c>
      <c r="BJ24" s="3">
        <f t="shared" si="51"/>
        <v>8042.0582452365707</v>
      </c>
      <c r="BK24" s="3">
        <f t="shared" si="51"/>
        <v>8042.0582452365707</v>
      </c>
      <c r="BL24" s="3">
        <f t="shared" si="51"/>
        <v>8042.0582452365707</v>
      </c>
      <c r="BM24" s="3">
        <f t="shared" si="51"/>
        <v>8042.0582452365707</v>
      </c>
      <c r="BN24" s="3">
        <f t="shared" si="51"/>
        <v>8042.0582452365707</v>
      </c>
      <c r="BO24" s="3">
        <f t="shared" si="51"/>
        <v>8042.0582452365707</v>
      </c>
      <c r="BP24" s="3">
        <f t="shared" si="51"/>
        <v>8042.0582452365707</v>
      </c>
      <c r="BQ24" s="3">
        <f t="shared" si="51"/>
        <v>8042.0582452365707</v>
      </c>
      <c r="BR24" s="3">
        <f t="shared" si="51"/>
        <v>8042.0582452365707</v>
      </c>
      <c r="BS24" s="3">
        <f t="shared" si="51"/>
        <v>8042.0582452365707</v>
      </c>
      <c r="BT24" s="3">
        <f t="shared" si="51"/>
        <v>8042.0582452365707</v>
      </c>
      <c r="BU24" s="3">
        <f t="shared" si="51"/>
        <v>8042.0582452365707</v>
      </c>
      <c r="BV24" s="3">
        <f t="shared" si="51"/>
        <v>8042.0582452365707</v>
      </c>
      <c r="BW24" s="3">
        <f t="shared" si="51"/>
        <v>8042.0582452365707</v>
      </c>
      <c r="BX24" s="3">
        <f t="shared" ref="BX24:DF24" si="52">BW24*(1+$M$18)</f>
        <v>8042.0582452365707</v>
      </c>
      <c r="BY24" s="3">
        <f t="shared" si="52"/>
        <v>8042.0582452365707</v>
      </c>
      <c r="BZ24" s="3">
        <f t="shared" si="52"/>
        <v>8042.0582452365707</v>
      </c>
      <c r="CA24" s="3">
        <f t="shared" si="52"/>
        <v>8042.0582452365707</v>
      </c>
      <c r="CB24" s="3">
        <f t="shared" si="52"/>
        <v>8042.0582452365707</v>
      </c>
      <c r="CC24" s="3">
        <f t="shared" si="52"/>
        <v>8042.0582452365707</v>
      </c>
      <c r="CD24" s="3">
        <f t="shared" si="52"/>
        <v>8042.0582452365707</v>
      </c>
      <c r="CE24" s="3">
        <f t="shared" si="52"/>
        <v>8042.0582452365707</v>
      </c>
      <c r="CF24" s="3">
        <f t="shared" si="52"/>
        <v>8042.0582452365707</v>
      </c>
      <c r="CG24" s="3">
        <f t="shared" si="52"/>
        <v>8042.0582452365707</v>
      </c>
      <c r="CH24" s="3">
        <f t="shared" si="52"/>
        <v>8042.0582452365707</v>
      </c>
      <c r="CI24" s="3">
        <f t="shared" si="52"/>
        <v>8042.0582452365707</v>
      </c>
      <c r="CJ24" s="3">
        <f t="shared" si="52"/>
        <v>8042.0582452365707</v>
      </c>
      <c r="CK24" s="3">
        <f t="shared" si="52"/>
        <v>8042.0582452365707</v>
      </c>
      <c r="CL24" s="3">
        <f t="shared" si="52"/>
        <v>8042.0582452365707</v>
      </c>
      <c r="CM24" s="3">
        <f t="shared" si="52"/>
        <v>8042.0582452365707</v>
      </c>
      <c r="CN24" s="3">
        <f t="shared" si="52"/>
        <v>8042.0582452365707</v>
      </c>
      <c r="CO24" s="3">
        <f t="shared" si="52"/>
        <v>8042.0582452365707</v>
      </c>
      <c r="CP24" s="3">
        <f t="shared" si="52"/>
        <v>8042.0582452365707</v>
      </c>
      <c r="CQ24" s="3">
        <f t="shared" si="52"/>
        <v>8042.0582452365707</v>
      </c>
      <c r="CR24" s="3">
        <f t="shared" si="52"/>
        <v>8042.0582452365707</v>
      </c>
      <c r="CS24" s="3">
        <f t="shared" si="52"/>
        <v>8042.0582452365707</v>
      </c>
      <c r="CT24" s="3">
        <f t="shared" si="52"/>
        <v>8042.0582452365707</v>
      </c>
      <c r="CU24" s="3">
        <f t="shared" si="52"/>
        <v>8042.0582452365707</v>
      </c>
      <c r="CV24" s="3">
        <f t="shared" si="52"/>
        <v>8042.0582452365707</v>
      </c>
      <c r="CW24" s="3">
        <f t="shared" si="52"/>
        <v>8042.0582452365707</v>
      </c>
      <c r="CX24" s="3">
        <f t="shared" si="52"/>
        <v>8042.0582452365707</v>
      </c>
      <c r="CY24" s="3">
        <f t="shared" si="52"/>
        <v>8042.0582452365707</v>
      </c>
      <c r="CZ24" s="3">
        <f t="shared" si="52"/>
        <v>8042.0582452365707</v>
      </c>
      <c r="DA24" s="3">
        <f t="shared" si="52"/>
        <v>8042.0582452365707</v>
      </c>
      <c r="DB24" s="3">
        <f t="shared" si="52"/>
        <v>8042.0582452365707</v>
      </c>
      <c r="DC24" s="3">
        <f t="shared" si="52"/>
        <v>8042.0582452365707</v>
      </c>
      <c r="DD24" s="3">
        <f t="shared" si="52"/>
        <v>8042.0582452365707</v>
      </c>
      <c r="DE24" s="3">
        <f t="shared" si="52"/>
        <v>8042.0582452365707</v>
      </c>
      <c r="DF24" s="3">
        <f t="shared" si="52"/>
        <v>8042.0582452365707</v>
      </c>
    </row>
    <row r="25" spans="1:110" x14ac:dyDescent="0.25">
      <c r="C25" s="7">
        <f>C24/C13</f>
        <v>0.73271584518690047</v>
      </c>
      <c r="D25" s="7">
        <f t="shared" ref="D25:E25" si="53">D24/D13</f>
        <v>0.96094674556213022</v>
      </c>
      <c r="E25" s="7">
        <f t="shared" si="53"/>
        <v>1.1608771929824562</v>
      </c>
      <c r="F25" s="7">
        <v>1.1000000000000001</v>
      </c>
      <c r="G25" s="7">
        <v>1.1000000000000001</v>
      </c>
      <c r="H25" s="7">
        <v>1.1000000000000001</v>
      </c>
      <c r="I25" s="7">
        <v>1.1000000000000001</v>
      </c>
      <c r="J25" s="7">
        <v>1.1000000000000001</v>
      </c>
    </row>
    <row r="26" spans="1:110" x14ac:dyDescent="0.25">
      <c r="A26" s="2" t="s">
        <v>27</v>
      </c>
      <c r="E26" s="2">
        <f>E28-E30</f>
        <v>307</v>
      </c>
      <c r="F26" s="2">
        <f>E26+F13</f>
        <v>5582.4580719999976</v>
      </c>
      <c r="G26" s="2">
        <f t="shared" ref="G26:J26" si="54">F26+G13</f>
        <v>11319.129117179195</v>
      </c>
      <c r="H26" s="2">
        <f t="shared" si="54"/>
        <v>17547.5651564293</v>
      </c>
      <c r="I26" s="2">
        <f t="shared" si="54"/>
        <v>24300.127962092774</v>
      </c>
      <c r="J26" s="2">
        <f t="shared" si="54"/>
        <v>31611.09000321693</v>
      </c>
    </row>
    <row r="28" spans="1:110" x14ac:dyDescent="0.25">
      <c r="A28" s="2" t="s">
        <v>4</v>
      </c>
      <c r="E28" s="2">
        <f>8601+1792</f>
        <v>10393</v>
      </c>
    </row>
    <row r="30" spans="1:110" x14ac:dyDescent="0.25">
      <c r="A30" s="2" t="s">
        <v>5</v>
      </c>
      <c r="E30" s="2">
        <f>7956+2130</f>
        <v>10086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2025-04-13T20:16:24Z</dcterms:created>
  <dcterms:modified xsi:type="dcterms:W3CDTF">2025-04-16T21:53:31Z</dcterms:modified>
</cp:coreProperties>
</file>