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F3846997-9BB5-4017-8BB8-E319A5E3FF90}" xr6:coauthVersionLast="47" xr6:coauthVersionMax="47" xr10:uidLastSave="{00000000-0000-0000-0000-000000000000}"/>
  <bookViews>
    <workbookView xWindow="6960" yWindow="1245" windowWidth="20745" windowHeight="14085" activeTab="1" xr2:uid="{08012682-0F50-4229-84EC-14421E66CA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D34" i="2"/>
  <c r="B34" i="2"/>
  <c r="C34" i="2"/>
  <c r="C33" i="2"/>
  <c r="D33" i="2"/>
  <c r="B33" i="2"/>
  <c r="J1" i="2"/>
  <c r="K1" i="2"/>
  <c r="L1" i="2"/>
  <c r="M1" i="2"/>
  <c r="N1" i="2"/>
  <c r="J17" i="2"/>
  <c r="K17" i="2"/>
  <c r="L17" i="2" s="1"/>
  <c r="M17" i="2" s="1"/>
  <c r="N17" i="2" s="1"/>
  <c r="F17" i="2"/>
  <c r="G17" i="2"/>
  <c r="H17" i="2"/>
  <c r="I17" i="2"/>
  <c r="E17" i="2"/>
  <c r="E16" i="2"/>
  <c r="C25" i="2"/>
  <c r="D25" i="2"/>
  <c r="B25" i="2"/>
  <c r="E24" i="2"/>
  <c r="D24" i="2"/>
  <c r="C24" i="2"/>
  <c r="C14" i="2"/>
  <c r="D14" i="2"/>
  <c r="B14" i="2"/>
  <c r="D36" i="2"/>
  <c r="C7" i="2"/>
  <c r="C8" i="2" s="1"/>
  <c r="D7" i="2"/>
  <c r="D8" i="2" s="1"/>
  <c r="B7" i="2"/>
  <c r="B8" i="2" s="1"/>
  <c r="C1" i="2"/>
  <c r="D1" i="2" s="1"/>
  <c r="E1" i="2" s="1"/>
  <c r="F1" i="2" s="1"/>
  <c r="G1" i="2" s="1"/>
  <c r="H1" i="2" s="1"/>
  <c r="I1" i="2" s="1"/>
  <c r="D4" i="1"/>
  <c r="D7" i="1" s="1"/>
  <c r="E14" i="2" l="1"/>
  <c r="B27" i="2"/>
  <c r="B15" i="2"/>
  <c r="B18" i="2" s="1"/>
  <c r="B20" i="2" s="1"/>
  <c r="D27" i="2"/>
  <c r="D15" i="2"/>
  <c r="D18" i="2" s="1"/>
  <c r="D20" i="2" s="1"/>
  <c r="C27" i="2"/>
  <c r="C15" i="2"/>
  <c r="C18" i="2" s="1"/>
  <c r="C20" i="2" s="1"/>
  <c r="E7" i="2"/>
  <c r="E8" i="2" s="1"/>
  <c r="E15" i="2" s="1"/>
  <c r="E18" i="2" s="1"/>
  <c r="E19" i="2" l="1"/>
  <c r="E20" i="2" s="1"/>
  <c r="F24" i="2"/>
  <c r="F14" i="2" s="1"/>
  <c r="F7" i="2"/>
  <c r="F8" i="2" s="1"/>
  <c r="F15" i="2" s="1"/>
  <c r="E36" i="2" l="1"/>
  <c r="F16" i="2" s="1"/>
  <c r="F18" i="2" s="1"/>
  <c r="F19" i="2" s="1"/>
  <c r="F20" i="2" s="1"/>
  <c r="E33" i="2"/>
  <c r="G7" i="2"/>
  <c r="G8" i="2" s="1"/>
  <c r="G24" i="2"/>
  <c r="G14" i="2" s="1"/>
  <c r="F33" i="2" l="1"/>
  <c r="F36" i="2"/>
  <c r="G16" i="2" s="1"/>
  <c r="G15" i="2"/>
  <c r="H7" i="2"/>
  <c r="H8" i="2" s="1"/>
  <c r="H24" i="2"/>
  <c r="H14" i="2" s="1"/>
  <c r="G18" i="2" l="1"/>
  <c r="J7" i="2"/>
  <c r="J8" i="2" s="1"/>
  <c r="J24" i="2"/>
  <c r="G19" i="2"/>
  <c r="G20" i="2" s="1"/>
  <c r="H15" i="2"/>
  <c r="I7" i="2"/>
  <c r="I8" i="2" s="1"/>
  <c r="I24" i="2"/>
  <c r="I14" i="2" s="1"/>
  <c r="J14" i="2" s="1"/>
  <c r="J15" i="2" l="1"/>
  <c r="K24" i="2"/>
  <c r="K14" i="2" s="1"/>
  <c r="K7" i="2"/>
  <c r="K8" i="2" s="1"/>
  <c r="K15" i="2" s="1"/>
  <c r="G36" i="2"/>
  <c r="H16" i="2" s="1"/>
  <c r="H18" i="2" s="1"/>
  <c r="G33" i="2"/>
  <c r="I15" i="2"/>
  <c r="L24" i="2" l="1"/>
  <c r="L14" i="2" s="1"/>
  <c r="L7" i="2"/>
  <c r="L8" i="2" s="1"/>
  <c r="L15" i="2" s="1"/>
  <c r="H19" i="2"/>
  <c r="H20" i="2" s="1"/>
  <c r="M24" i="2" l="1"/>
  <c r="M14" i="2" s="1"/>
  <c r="M7" i="2"/>
  <c r="M8" i="2"/>
  <c r="H36" i="2"/>
  <c r="H33" i="2"/>
  <c r="M15" i="2" l="1"/>
  <c r="N24" i="2"/>
  <c r="N14" i="2" s="1"/>
  <c r="N7" i="2"/>
  <c r="N8" i="2" s="1"/>
  <c r="N15" i="2" s="1"/>
  <c r="I16" i="2"/>
  <c r="I18" i="2" s="1"/>
  <c r="I19" i="2" l="1"/>
  <c r="I20" i="2" s="1"/>
  <c r="I33" i="2" l="1"/>
  <c r="I36" i="2"/>
  <c r="J16" i="2" l="1"/>
  <c r="J18" i="2" s="1"/>
  <c r="J19" i="2" l="1"/>
  <c r="J20" i="2"/>
  <c r="J33" i="2" l="1"/>
  <c r="J36" i="2"/>
  <c r="K16" i="2" l="1"/>
  <c r="K18" i="2" s="1"/>
  <c r="K19" i="2" l="1"/>
  <c r="K20" i="2" s="1"/>
  <c r="K33" i="2" l="1"/>
  <c r="K36" i="2"/>
  <c r="L16" i="2" l="1"/>
  <c r="L18" i="2" s="1"/>
  <c r="L19" i="2" l="1"/>
  <c r="L20" i="2"/>
  <c r="L33" i="2" l="1"/>
  <c r="L36" i="2"/>
  <c r="M16" i="2" l="1"/>
  <c r="M18" i="2" s="1"/>
  <c r="M19" i="2" s="1"/>
  <c r="M20" i="2" s="1"/>
  <c r="M33" i="2" s="1"/>
  <c r="M36" i="2"/>
  <c r="N16" i="2" l="1"/>
  <c r="N18" i="2" s="1"/>
  <c r="N19" i="2" s="1"/>
  <c r="N20" i="2" s="1"/>
  <c r="N36" i="2"/>
  <c r="N33" i="2" l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Q26" i="2" s="1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Q27" i="2" l="1"/>
  <c r="Q28" i="2" s="1"/>
</calcChain>
</file>

<file path=xl/sharedStrings.xml><?xml version="1.0" encoding="utf-8"?>
<sst xmlns="http://schemas.openxmlformats.org/spreadsheetml/2006/main" count="48" uniqueCount="42">
  <si>
    <t>OXY</t>
  </si>
  <si>
    <t>Price</t>
  </si>
  <si>
    <t>Shares</t>
  </si>
  <si>
    <t>MC</t>
  </si>
  <si>
    <t>Debt</t>
  </si>
  <si>
    <t>Cash</t>
  </si>
  <si>
    <t>EV</t>
  </si>
  <si>
    <t>Q424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</si>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</sst>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9525</xdr:rowOff>
    </xdr:from>
    <xdr:to>
      <xdr:col>4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E7"/>
  <sheetViews>
    <sheetView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40</v>
      </c>
    </row>
    <row r="3" spans="1:5" x14ac:dyDescent="0.25">
      <c r="C3" t="s">
        <v>2</v>
      </c>
      <c r="D3" s="2">
        <v>938.5</v>
      </c>
      <c r="E3" t="s">
        <v>7</v>
      </c>
    </row>
    <row r="4" spans="1:5" x14ac:dyDescent="0.25">
      <c r="C4" t="s">
        <v>3</v>
      </c>
      <c r="D4" s="2">
        <f>D2*D3</f>
        <v>37540</v>
      </c>
    </row>
    <row r="5" spans="1:5" x14ac:dyDescent="0.25">
      <c r="C5" t="s">
        <v>5</v>
      </c>
      <c r="D5" s="2">
        <v>2132</v>
      </c>
      <c r="E5" t="s">
        <v>7</v>
      </c>
    </row>
    <row r="6" spans="1:5" x14ac:dyDescent="0.25">
      <c r="C6" t="s">
        <v>4</v>
      </c>
      <c r="D6" s="2">
        <v>24978</v>
      </c>
      <c r="E6" t="s">
        <v>7</v>
      </c>
    </row>
    <row r="7" spans="1:5" x14ac:dyDescent="0.25">
      <c r="C7" t="s">
        <v>6</v>
      </c>
      <c r="D7" s="2">
        <f>D4+D6-D5</f>
        <v>60386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U4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Q23" sqref="Q23"/>
    </sheetView>
  </sheetViews>
  <sheetFormatPr defaultRowHeight="15" x14ac:dyDescent="0.25"/>
  <cols>
    <col min="1" max="1" width="24" style="2" customWidth="1"/>
    <col min="2" max="16384" width="9.140625" style="2"/>
  </cols>
  <sheetData>
    <row r="1" spans="1:14" x14ac:dyDescent="0.25">
      <c r="B1" s="4">
        <v>2022</v>
      </c>
      <c r="C1" s="4">
        <f>B1+1</f>
        <v>2023</v>
      </c>
      <c r="D1" s="4">
        <f t="shared" ref="D1:I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ref="J1" si="1">I1+1</f>
        <v>2030</v>
      </c>
      <c r="K1" s="4">
        <f t="shared" ref="K1" si="2">J1+1</f>
        <v>2031</v>
      </c>
      <c r="L1" s="4">
        <f t="shared" ref="L1" si="3">K1+1</f>
        <v>2032</v>
      </c>
      <c r="M1" s="4">
        <f t="shared" ref="M1" si="4">L1+1</f>
        <v>2033</v>
      </c>
      <c r="N1" s="4">
        <f t="shared" ref="N1" si="5">M1+1</f>
        <v>2034</v>
      </c>
    </row>
    <row r="2" spans="1:14" s="3" customFormat="1" x14ac:dyDescent="0.25">
      <c r="A2" s="3" t="s">
        <v>8</v>
      </c>
      <c r="B2" s="3">
        <v>36634</v>
      </c>
      <c r="C2" s="3">
        <v>28257</v>
      </c>
      <c r="D2" s="3">
        <v>26725</v>
      </c>
      <c r="E2" s="3">
        <f>D2*1.03</f>
        <v>27526.75</v>
      </c>
      <c r="F2" s="3">
        <f t="shared" ref="F2:I2" si="6">E2*1.03</f>
        <v>28352.552500000002</v>
      </c>
      <c r="G2" s="3">
        <f t="shared" si="6"/>
        <v>29203.129075000001</v>
      </c>
      <c r="H2" s="3">
        <f t="shared" si="6"/>
        <v>30079.22294725</v>
      </c>
      <c r="I2" s="3">
        <f t="shared" si="6"/>
        <v>30981.599635667502</v>
      </c>
      <c r="J2" s="3">
        <f t="shared" ref="J2" si="7">I2*1.03</f>
        <v>31911.04762473753</v>
      </c>
      <c r="K2" s="3">
        <f t="shared" ref="K2" si="8">J2*1.03</f>
        <v>32868.379053479657</v>
      </c>
      <c r="L2" s="3">
        <f t="shared" ref="L2" si="9">K2*1.03</f>
        <v>33854.430425084051</v>
      </c>
      <c r="M2" s="3">
        <f t="shared" ref="M2" si="10">L2*1.03</f>
        <v>34870.063337836575</v>
      </c>
      <c r="N2" s="3">
        <f t="shared" ref="N2" si="11">M2*1.03</f>
        <v>35916.165237971676</v>
      </c>
    </row>
    <row r="3" spans="1:14" x14ac:dyDescent="0.25">
      <c r="A3" s="2" t="s">
        <v>10</v>
      </c>
      <c r="B3" s="2">
        <v>4028</v>
      </c>
      <c r="C3" s="2">
        <v>4677</v>
      </c>
      <c r="D3" s="2">
        <v>4738</v>
      </c>
    </row>
    <row r="4" spans="1:14" x14ac:dyDescent="0.25">
      <c r="A4" s="2" t="s">
        <v>11</v>
      </c>
      <c r="B4" s="2">
        <v>1475</v>
      </c>
      <c r="C4" s="2">
        <v>1481</v>
      </c>
      <c r="D4" s="2">
        <v>1608</v>
      </c>
    </row>
    <row r="5" spans="1:14" x14ac:dyDescent="0.25">
      <c r="A5" s="2" t="s">
        <v>12</v>
      </c>
      <c r="B5" s="2">
        <v>3273</v>
      </c>
      <c r="C5" s="2">
        <v>3116</v>
      </c>
      <c r="D5" s="2">
        <v>3121</v>
      </c>
    </row>
    <row r="6" spans="1:14" x14ac:dyDescent="0.25">
      <c r="A6" s="2" t="s">
        <v>13</v>
      </c>
      <c r="B6" s="2">
        <v>3287</v>
      </c>
      <c r="C6" s="2">
        <v>2009</v>
      </c>
      <c r="D6" s="2">
        <v>337</v>
      </c>
    </row>
    <row r="7" spans="1:14" x14ac:dyDescent="0.25">
      <c r="A7" s="2" t="s">
        <v>9</v>
      </c>
      <c r="B7" s="2">
        <f>SUM(B3:B6)</f>
        <v>12063</v>
      </c>
      <c r="C7" s="2">
        <f t="shared" ref="C7:D7" si="12">SUM(C3:C6)</f>
        <v>11283</v>
      </c>
      <c r="D7" s="2">
        <f t="shared" si="12"/>
        <v>9804</v>
      </c>
      <c r="E7" s="2">
        <f>E2*(1-E27)</f>
        <v>10184.897499999999</v>
      </c>
      <c r="F7" s="2">
        <f t="shared" ref="F7:I7" si="13">F2*(1-F27)</f>
        <v>10490.444425</v>
      </c>
      <c r="G7" s="2">
        <f t="shared" si="13"/>
        <v>10805.157757749999</v>
      </c>
      <c r="H7" s="2">
        <f t="shared" si="13"/>
        <v>11129.3124904825</v>
      </c>
      <c r="I7" s="2">
        <f t="shared" si="13"/>
        <v>11463.191865196975</v>
      </c>
      <c r="J7" s="2">
        <f t="shared" ref="J7:N7" si="14">J2*(1-J27)</f>
        <v>11807.087621152887</v>
      </c>
      <c r="K7" s="2">
        <f t="shared" si="14"/>
        <v>12161.300249787473</v>
      </c>
      <c r="L7" s="2">
        <f t="shared" si="14"/>
        <v>12526.139257281098</v>
      </c>
      <c r="M7" s="2">
        <f t="shared" si="14"/>
        <v>12901.923434999533</v>
      </c>
      <c r="N7" s="2">
        <f t="shared" si="14"/>
        <v>13288.981138049519</v>
      </c>
    </row>
    <row r="8" spans="1:14" x14ac:dyDescent="0.25">
      <c r="A8" s="2" t="s">
        <v>14</v>
      </c>
      <c r="B8" s="2">
        <f>B2-B7</f>
        <v>24571</v>
      </c>
      <c r="C8" s="2">
        <f t="shared" ref="C8:D8" si="15">C2-C7</f>
        <v>16974</v>
      </c>
      <c r="D8" s="2">
        <f t="shared" si="15"/>
        <v>16921</v>
      </c>
      <c r="E8" s="2">
        <f t="shared" ref="E8" si="16">E2-E7</f>
        <v>17341.852500000001</v>
      </c>
      <c r="F8" s="2">
        <f t="shared" ref="F8" si="17">F2-F7</f>
        <v>17862.108075000004</v>
      </c>
      <c r="G8" s="2">
        <f t="shared" ref="G8" si="18">G2-G7</f>
        <v>18397.971317250001</v>
      </c>
      <c r="H8" s="2">
        <f t="shared" ref="H8" si="19">H2-H7</f>
        <v>18949.910456767502</v>
      </c>
      <c r="I8" s="2">
        <f t="shared" ref="I8:N8" si="20">I2-I7</f>
        <v>19518.407770470527</v>
      </c>
      <c r="J8" s="2">
        <f t="shared" si="20"/>
        <v>20103.960003584645</v>
      </c>
      <c r="K8" s="2">
        <f t="shared" si="20"/>
        <v>20707.078803692184</v>
      </c>
      <c r="L8" s="2">
        <f t="shared" si="20"/>
        <v>21328.291167802952</v>
      </c>
      <c r="M8" s="2">
        <f t="shared" si="20"/>
        <v>21968.139902837043</v>
      </c>
      <c r="N8" s="2">
        <f t="shared" si="20"/>
        <v>22627.184099922157</v>
      </c>
    </row>
    <row r="9" spans="1:14" x14ac:dyDescent="0.25">
      <c r="A9" s="2" t="s">
        <v>15</v>
      </c>
      <c r="B9" s="2">
        <v>945</v>
      </c>
      <c r="C9" s="2">
        <v>1083</v>
      </c>
      <c r="D9" s="2">
        <v>1062</v>
      </c>
    </row>
    <row r="10" spans="1:14" x14ac:dyDescent="0.25">
      <c r="A10" s="2" t="s">
        <v>16</v>
      </c>
      <c r="B10" s="2">
        <v>1271</v>
      </c>
      <c r="C10" s="2">
        <v>1084</v>
      </c>
      <c r="D10" s="2">
        <v>1581</v>
      </c>
    </row>
    <row r="11" spans="1:14" x14ac:dyDescent="0.25">
      <c r="A11" s="2" t="s">
        <v>17</v>
      </c>
      <c r="B11" s="2">
        <v>1271</v>
      </c>
      <c r="C11" s="2">
        <v>1084</v>
      </c>
      <c r="D11" s="2">
        <v>1062</v>
      </c>
    </row>
    <row r="12" spans="1:14" x14ac:dyDescent="0.25">
      <c r="A12" s="2" t="s">
        <v>18</v>
      </c>
      <c r="B12" s="2">
        <v>6926</v>
      </c>
      <c r="C12" s="2">
        <v>6865</v>
      </c>
      <c r="D12" s="2">
        <v>7371</v>
      </c>
    </row>
    <row r="13" spans="1:14" x14ac:dyDescent="0.25">
      <c r="A13" s="2" t="s">
        <v>19</v>
      </c>
      <c r="B13" s="2">
        <v>216</v>
      </c>
      <c r="C13" s="2">
        <v>441</v>
      </c>
      <c r="D13" s="2">
        <v>275</v>
      </c>
    </row>
    <row r="14" spans="1:14" x14ac:dyDescent="0.25">
      <c r="A14" s="2" t="s">
        <v>20</v>
      </c>
      <c r="B14" s="2">
        <f>SUM(B9:B13)</f>
        <v>10629</v>
      </c>
      <c r="C14" s="2">
        <f t="shared" ref="C14:D14" si="21">SUM(C9:C13)</f>
        <v>10557</v>
      </c>
      <c r="D14" s="2">
        <f t="shared" si="21"/>
        <v>11351</v>
      </c>
      <c r="E14" s="2">
        <f>D14*(1+E24)</f>
        <v>11691.53</v>
      </c>
      <c r="F14" s="2">
        <f t="shared" ref="F14:I14" si="22">E14*(1+F24)</f>
        <v>12042.275900000001</v>
      </c>
      <c r="G14" s="2">
        <f t="shared" si="22"/>
        <v>12403.544177000002</v>
      </c>
      <c r="H14" s="2">
        <f t="shared" si="22"/>
        <v>12775.650502310002</v>
      </c>
      <c r="I14" s="2">
        <f t="shared" si="22"/>
        <v>13158.920017379301</v>
      </c>
      <c r="J14" s="2">
        <f t="shared" ref="J14" si="23">I14*(1+J24)</f>
        <v>13553.687617900681</v>
      </c>
      <c r="K14" s="2">
        <f t="shared" ref="K14" si="24">J14*(1+K24)</f>
        <v>13960.298246437702</v>
      </c>
      <c r="L14" s="2">
        <f t="shared" ref="L14" si="25">K14*(1+L24)</f>
        <v>14379.107193830834</v>
      </c>
      <c r="M14" s="2">
        <f t="shared" ref="M14" si="26">L14*(1+M24)</f>
        <v>14810.480409645759</v>
      </c>
      <c r="N14" s="2">
        <f t="shared" ref="N14" si="27">M14*(1+N24)</f>
        <v>15254.794821935133</v>
      </c>
    </row>
    <row r="15" spans="1:14" x14ac:dyDescent="0.25">
      <c r="A15" s="2" t="s">
        <v>22</v>
      </c>
      <c r="B15" s="2">
        <f>B8-B14</f>
        <v>13942</v>
      </c>
      <c r="C15" s="2">
        <f t="shared" ref="C15:I15" si="28">C8-C14</f>
        <v>6417</v>
      </c>
      <c r="D15" s="2">
        <f t="shared" si="28"/>
        <v>5570</v>
      </c>
      <c r="E15" s="2">
        <f t="shared" si="28"/>
        <v>5650.3225000000002</v>
      </c>
      <c r="F15" s="2">
        <f t="shared" si="28"/>
        <v>5819.8321750000032</v>
      </c>
      <c r="G15" s="2">
        <f t="shared" si="28"/>
        <v>5994.4271402499999</v>
      </c>
      <c r="H15" s="2">
        <f t="shared" si="28"/>
        <v>6174.2599544575005</v>
      </c>
      <c r="I15" s="2">
        <f t="shared" si="28"/>
        <v>6359.4877530912254</v>
      </c>
      <c r="J15" s="2">
        <f t="shared" ref="J15:N15" si="29">J8-J14</f>
        <v>6550.2723856839639</v>
      </c>
      <c r="K15" s="2">
        <f t="shared" si="29"/>
        <v>6746.7805572544821</v>
      </c>
      <c r="L15" s="2">
        <f t="shared" si="29"/>
        <v>6949.1839739721181</v>
      </c>
      <c r="M15" s="2">
        <f t="shared" si="29"/>
        <v>7157.6594931912841</v>
      </c>
      <c r="N15" s="2">
        <f t="shared" si="29"/>
        <v>7372.3892779870239</v>
      </c>
    </row>
    <row r="16" spans="1:14" x14ac:dyDescent="0.25">
      <c r="A16" s="2" t="s">
        <v>21</v>
      </c>
      <c r="B16" s="2">
        <v>-1030</v>
      </c>
      <c r="C16" s="2">
        <v>-945</v>
      </c>
      <c r="D16" s="2">
        <v>-1175</v>
      </c>
      <c r="E16" s="2">
        <f>D36*$Q$23</f>
        <v>-1370.76</v>
      </c>
      <c r="F16" s="2">
        <f>E36*$Q$23</f>
        <v>-1125.4155854999999</v>
      </c>
      <c r="G16" s="2">
        <f>F36*$Q$23</f>
        <v>-858.70736107769972</v>
      </c>
      <c r="H16" s="2">
        <f>G36*$Q$23</f>
        <v>-569.31365034173268</v>
      </c>
      <c r="I16" s="2">
        <f>H36*$Q$23</f>
        <v>-255.84017859531727</v>
      </c>
      <c r="J16" s="2">
        <f t="shared" ref="J16:N16" si="30">I36*$Q$23</f>
        <v>83.183694044369915</v>
      </c>
      <c r="K16" s="2">
        <f t="shared" si="30"/>
        <v>449.30892893641732</v>
      </c>
      <c r="L16" s="2">
        <f t="shared" si="30"/>
        <v>844.17096396330737</v>
      </c>
      <c r="M16" s="2">
        <f t="shared" si="30"/>
        <v>1269.4940771381457</v>
      </c>
      <c r="N16" s="2">
        <f t="shared" si="30"/>
        <v>1727.0959690531274</v>
      </c>
    </row>
    <row r="17" spans="1:98" x14ac:dyDescent="0.25">
      <c r="A17" s="2" t="s">
        <v>23</v>
      </c>
      <c r="B17" s="2">
        <v>793</v>
      </c>
      <c r="C17" s="2">
        <v>534</v>
      </c>
      <c r="D17" s="2">
        <v>862</v>
      </c>
      <c r="E17" s="2">
        <f>D17*1.04</f>
        <v>896.48</v>
      </c>
      <c r="F17" s="2">
        <f t="shared" ref="F17:I17" si="31">E17*1.04</f>
        <v>932.33920000000001</v>
      </c>
      <c r="G17" s="2">
        <f t="shared" si="31"/>
        <v>969.63276800000006</v>
      </c>
      <c r="H17" s="2">
        <f t="shared" si="31"/>
        <v>1008.41807872</v>
      </c>
      <c r="I17" s="2">
        <f t="shared" si="31"/>
        <v>1048.7548018688001</v>
      </c>
      <c r="J17" s="2">
        <f t="shared" ref="J17:N17" si="32">I17*1.04</f>
        <v>1090.7049939435522</v>
      </c>
      <c r="K17" s="2">
        <f t="shared" si="32"/>
        <v>1134.3331937012942</v>
      </c>
      <c r="L17" s="2">
        <f t="shared" si="32"/>
        <v>1179.7065214493462</v>
      </c>
      <c r="M17" s="2">
        <f t="shared" si="32"/>
        <v>1226.8947823073202</v>
      </c>
      <c r="N17" s="2">
        <f t="shared" si="32"/>
        <v>1275.9705735996131</v>
      </c>
    </row>
    <row r="18" spans="1:98" x14ac:dyDescent="0.25">
      <c r="A18" s="2" t="s">
        <v>24</v>
      </c>
      <c r="B18" s="2">
        <f>B15+SUM(B16:B17)</f>
        <v>13705</v>
      </c>
      <c r="C18" s="2">
        <f t="shared" ref="C18:I18" si="33">C15+SUM(C16:C17)</f>
        <v>6006</v>
      </c>
      <c r="D18" s="2">
        <f t="shared" si="33"/>
        <v>5257</v>
      </c>
      <c r="E18" s="2">
        <f t="shared" si="33"/>
        <v>5176.0425000000005</v>
      </c>
      <c r="F18" s="2">
        <f t="shared" si="33"/>
        <v>5626.7557895000036</v>
      </c>
      <c r="G18" s="2">
        <f t="shared" si="33"/>
        <v>6105.3525471723005</v>
      </c>
      <c r="H18" s="2">
        <f t="shared" si="33"/>
        <v>6613.3643828357681</v>
      </c>
      <c r="I18" s="2">
        <f t="shared" si="33"/>
        <v>7152.4023763647083</v>
      </c>
      <c r="J18" s="2">
        <f t="shared" ref="J18:N18" si="34">J15+SUM(J16:J17)</f>
        <v>7724.1610736718858</v>
      </c>
      <c r="K18" s="2">
        <f t="shared" si="34"/>
        <v>8330.4226798921936</v>
      </c>
      <c r="L18" s="2">
        <f t="shared" si="34"/>
        <v>8973.0614593847713</v>
      </c>
      <c r="M18" s="2">
        <f t="shared" si="34"/>
        <v>9654.0483526367498</v>
      </c>
      <c r="N18" s="2">
        <f t="shared" si="34"/>
        <v>10375.455820639763</v>
      </c>
    </row>
    <row r="19" spans="1:98" x14ac:dyDescent="0.25">
      <c r="A19" s="2" t="s">
        <v>25</v>
      </c>
      <c r="B19" s="2">
        <v>813</v>
      </c>
      <c r="C19" s="2">
        <v>1733</v>
      </c>
      <c r="D19" s="2">
        <v>1174</v>
      </c>
      <c r="E19" s="2">
        <f>E18*E25</f>
        <v>1086.9689250000001</v>
      </c>
      <c r="F19" s="2">
        <f t="shared" ref="F19:I19" si="35">F18*F25</f>
        <v>1181.6187157950008</v>
      </c>
      <c r="G19" s="2">
        <f t="shared" si="35"/>
        <v>1282.1240349061832</v>
      </c>
      <c r="H19" s="2">
        <f t="shared" si="35"/>
        <v>1388.8065203955111</v>
      </c>
      <c r="I19" s="2">
        <f t="shared" si="35"/>
        <v>1502.0044990365886</v>
      </c>
      <c r="J19" s="2">
        <f t="shared" ref="J19" si="36">J18*J25</f>
        <v>1622.0738254710959</v>
      </c>
      <c r="K19" s="2">
        <f t="shared" ref="K19" si="37">K18*K25</f>
        <v>1749.3887627773606</v>
      </c>
      <c r="L19" s="2">
        <f t="shared" ref="L19" si="38">L18*L25</f>
        <v>1884.3429064708018</v>
      </c>
      <c r="M19" s="2">
        <f t="shared" ref="M19" si="39">M18*M25</f>
        <v>2027.3501540537175</v>
      </c>
      <c r="N19" s="2">
        <f t="shared" ref="N19" si="40">N18*N25</f>
        <v>2178.8457223343503</v>
      </c>
    </row>
    <row r="20" spans="1:98" s="3" customFormat="1" x14ac:dyDescent="0.25">
      <c r="A20" s="3" t="s">
        <v>26</v>
      </c>
      <c r="B20" s="3">
        <f>B18-B19</f>
        <v>12892</v>
      </c>
      <c r="C20" s="3">
        <f t="shared" ref="C20:I20" si="41">C18-C19</f>
        <v>4273</v>
      </c>
      <c r="D20" s="3">
        <f t="shared" si="41"/>
        <v>4083</v>
      </c>
      <c r="E20" s="3">
        <f t="shared" si="41"/>
        <v>4089.0735750000003</v>
      </c>
      <c r="F20" s="3">
        <f t="shared" si="41"/>
        <v>4445.1370737050029</v>
      </c>
      <c r="G20" s="3">
        <f t="shared" si="41"/>
        <v>4823.2285122661178</v>
      </c>
      <c r="H20" s="3">
        <f t="shared" si="41"/>
        <v>5224.5578624402569</v>
      </c>
      <c r="I20" s="3">
        <f t="shared" si="41"/>
        <v>5650.3978773281196</v>
      </c>
      <c r="J20" s="3">
        <f t="shared" ref="J20:N20" si="42">J18-J19</f>
        <v>6102.0872482007899</v>
      </c>
      <c r="K20" s="3">
        <f t="shared" si="42"/>
        <v>6581.0339171148335</v>
      </c>
      <c r="L20" s="3">
        <f t="shared" si="42"/>
        <v>7088.7185529139697</v>
      </c>
      <c r="M20" s="3">
        <f t="shared" si="42"/>
        <v>7626.6981985830325</v>
      </c>
      <c r="N20" s="3">
        <f t="shared" si="42"/>
        <v>8196.610098305413</v>
      </c>
      <c r="O20" s="3">
        <f>N20*(1+$Q$24)</f>
        <v>8278.5761992884673</v>
      </c>
      <c r="P20" s="3">
        <f>O20*(1+$Q$24)</f>
        <v>8361.3619612813527</v>
      </c>
      <c r="Q20" s="3">
        <f>P20*(1+$Q$24)</f>
        <v>8444.9755808941663</v>
      </c>
      <c r="R20" s="3">
        <f>Q20*(1+$Q$24)</f>
        <v>8529.4253367031088</v>
      </c>
      <c r="S20" s="3">
        <f>R20*(1+$Q$24)</f>
        <v>8614.7195900701408</v>
      </c>
      <c r="T20" s="3">
        <f>S20*(1+$Q$24)</f>
        <v>8700.8667859708421</v>
      </c>
      <c r="U20" s="3">
        <f>T20*(1+$Q$24)</f>
        <v>8787.8754538305511</v>
      </c>
      <c r="V20" s="3">
        <f>U20*(1+$Q$24)</f>
        <v>8875.7542083688568</v>
      </c>
      <c r="W20" s="3">
        <f>V20*(1+$Q$24)</f>
        <v>8964.511750452546</v>
      </c>
      <c r="X20" s="3">
        <f>W20*(1+$Q$24)</f>
        <v>9054.1568679570719</v>
      </c>
      <c r="Y20" s="3">
        <f>X20*(1+$Q$24)</f>
        <v>9144.6984366366432</v>
      </c>
      <c r="Z20" s="3">
        <f>Y20*(1+$Q$24)</f>
        <v>9236.1454210030097</v>
      </c>
      <c r="AA20" s="3">
        <f>Z20*(1+$Q$24)</f>
        <v>9328.5068752130392</v>
      </c>
      <c r="AB20" s="3">
        <f>AA20*(1+$Q$24)</f>
        <v>9421.7919439651705</v>
      </c>
      <c r="AC20" s="3">
        <f>AB20*(1+$Q$24)</f>
        <v>9516.0098634048227</v>
      </c>
      <c r="AD20" s="3">
        <f>AC20*(1+$Q$24)</f>
        <v>9611.1699620388717</v>
      </c>
      <c r="AE20" s="3">
        <f>AD20*(1+$Q$24)</f>
        <v>9707.2816616592609</v>
      </c>
      <c r="AF20" s="3">
        <f>AE20*(1+$Q$24)</f>
        <v>9804.3544782758527</v>
      </c>
      <c r="AG20" s="3">
        <f>AF20*(1+$Q$24)</f>
        <v>9902.3980230586112</v>
      </c>
      <c r="AH20" s="3">
        <f>AG20*(1+$Q$24)</f>
        <v>10001.422003289197</v>
      </c>
      <c r="AI20" s="3">
        <f>AH20*(1+$Q$24)</f>
        <v>10101.436223322089</v>
      </c>
      <c r="AJ20" s="3">
        <f>AI20*(1+$Q$24)</f>
        <v>10202.450585555311</v>
      </c>
      <c r="AK20" s="3">
        <f>AJ20*(1+$Q$24)</f>
        <v>10304.475091410864</v>
      </c>
      <c r="AL20" s="3">
        <f>AK20*(1+$Q$24)</f>
        <v>10407.519842324973</v>
      </c>
      <c r="AM20" s="3">
        <f>AL20*(1+$Q$24)</f>
        <v>10511.595040748223</v>
      </c>
      <c r="AN20" s="3">
        <f>AM20*(1+$Q$24)</f>
        <v>10616.710991155705</v>
      </c>
      <c r="AO20" s="3">
        <f>AN20*(1+$Q$24)</f>
        <v>10722.878101067263</v>
      </c>
      <c r="AP20" s="3">
        <f>AO20*(1+$Q$24)</f>
        <v>10830.106882077936</v>
      </c>
      <c r="AQ20" s="3">
        <f>AP20*(1+$Q$24)</f>
        <v>10938.407950898716</v>
      </c>
      <c r="AR20" s="3">
        <f>AQ20*(1+$Q$24)</f>
        <v>11047.792030407703</v>
      </c>
      <c r="AS20" s="3">
        <f>AR20*(1+$Q$24)</f>
        <v>11158.269950711781</v>
      </c>
      <c r="AT20" s="3">
        <f>AS20*(1+$Q$24)</f>
        <v>11269.8526502189</v>
      </c>
      <c r="AU20" s="3">
        <f>AT20*(1+$Q$24)</f>
        <v>11382.551176721088</v>
      </c>
      <c r="AV20" s="3">
        <f>AU20*(1+$Q$24)</f>
        <v>11496.376688488299</v>
      </c>
      <c r="AW20" s="3">
        <f>AV20*(1+$Q$24)</f>
        <v>11611.340455373182</v>
      </c>
      <c r="AX20" s="3">
        <f>AW20*(1+$Q$24)</f>
        <v>11727.453859926913</v>
      </c>
      <c r="AY20" s="3">
        <f>AX20*(1+$Q$24)</f>
        <v>11844.728398526182</v>
      </c>
      <c r="AZ20" s="3">
        <f>AY20*(1+$Q$24)</f>
        <v>11963.175682511444</v>
      </c>
      <c r="BA20" s="3">
        <f>AZ20*(1+$Q$24)</f>
        <v>12082.807439336559</v>
      </c>
      <c r="BB20" s="3">
        <f>BA20*(1+$Q$24)</f>
        <v>12203.635513729925</v>
      </c>
      <c r="BC20" s="3">
        <f>BB20*(1+$Q$24)</f>
        <v>12325.671868867224</v>
      </c>
      <c r="BD20" s="3">
        <f>BC20*(1+$Q$24)</f>
        <v>12448.928587555896</v>
      </c>
      <c r="BE20" s="3">
        <f>BD20*(1+$Q$24)</f>
        <v>12573.417873431456</v>
      </c>
      <c r="BF20" s="3">
        <f>BE20*(1+$Q$24)</f>
        <v>12699.152052165769</v>
      </c>
      <c r="BG20" s="3">
        <f>BF20*(1+$Q$24)</f>
        <v>12826.143572687428</v>
      </c>
      <c r="BH20" s="3">
        <f>BG20*(1+$Q$24)</f>
        <v>12954.405008414302</v>
      </c>
      <c r="BI20" s="3">
        <f>BH20*(1+$Q$24)</f>
        <v>13083.949058498445</v>
      </c>
      <c r="BJ20" s="3">
        <f>BI20*(1+$Q$24)</f>
        <v>13214.788549083431</v>
      </c>
      <c r="BK20" s="3">
        <f>BJ20*(1+$Q$24)</f>
        <v>13346.936434574265</v>
      </c>
      <c r="BL20" s="3">
        <f>BK20*(1+$Q$24)</f>
        <v>13480.405798920008</v>
      </c>
      <c r="BM20" s="3">
        <f>BL20*(1+$Q$24)</f>
        <v>13615.209856909209</v>
      </c>
      <c r="BN20" s="3">
        <f>BM20*(1+$Q$24)</f>
        <v>13751.3619554783</v>
      </c>
      <c r="BO20" s="3">
        <f>BN20*(1+$Q$24)</f>
        <v>13888.875575033084</v>
      </c>
      <c r="BP20" s="3">
        <f>BO20*(1+$Q$24)</f>
        <v>14027.764330783415</v>
      </c>
      <c r="BQ20" s="3">
        <f>BP20*(1+$Q$24)</f>
        <v>14168.041974091249</v>
      </c>
      <c r="BR20" s="3">
        <f>BQ20*(1+$Q$24)</f>
        <v>14309.722393832162</v>
      </c>
      <c r="BS20" s="3">
        <f>BR20*(1+$Q$24)</f>
        <v>14452.819617770483</v>
      </c>
      <c r="BT20" s="3">
        <f>BS20*(1+$Q$24)</f>
        <v>14597.347813948189</v>
      </c>
      <c r="BU20" s="3">
        <f>BT20*(1+$Q$24)</f>
        <v>14743.32129208767</v>
      </c>
      <c r="BV20" s="3">
        <f>BU20*(1+$Q$24)</f>
        <v>14890.754505008546</v>
      </c>
      <c r="BW20" s="3">
        <f>BV20*(1+$Q$24)</f>
        <v>15039.662050058632</v>
      </c>
      <c r="BX20" s="3">
        <f>BW20*(1+$Q$24)</f>
        <v>15190.05867055922</v>
      </c>
      <c r="BY20" s="3">
        <f>BX20*(1+$Q$24)</f>
        <v>15341.959257264813</v>
      </c>
      <c r="BZ20" s="3">
        <f>BY20*(1+$Q$24)</f>
        <v>15495.378849837462</v>
      </c>
      <c r="CA20" s="3">
        <f>BZ20*(1+$Q$24)</f>
        <v>15650.332638335836</v>
      </c>
      <c r="CB20" s="3">
        <f>CA20*(1+$Q$24)</f>
        <v>15806.835964719196</v>
      </c>
      <c r="CC20" s="3">
        <f>CB20*(1+$Q$24)</f>
        <v>15964.904324366387</v>
      </c>
      <c r="CD20" s="3">
        <f>CC20*(1+$Q$24)</f>
        <v>16124.553367610051</v>
      </c>
      <c r="CE20" s="3">
        <f>CD20*(1+$Q$24)</f>
        <v>16285.798901286153</v>
      </c>
      <c r="CF20" s="3">
        <f>CE20*(1+$Q$24)</f>
        <v>16448.656890299015</v>
      </c>
      <c r="CG20" s="3">
        <f>CF20*(1+$Q$24)</f>
        <v>16613.143459202005</v>
      </c>
      <c r="CH20" s="3">
        <f>CG20*(1+$Q$24)</f>
        <v>16779.274893794027</v>
      </c>
      <c r="CI20" s="3">
        <f>CH20*(1+$Q$24)</f>
        <v>16947.067642731967</v>
      </c>
      <c r="CJ20" s="3">
        <f>CI20*(1+$Q$24)</f>
        <v>17116.538319159288</v>
      </c>
      <c r="CK20" s="3">
        <f>CJ20*(1+$Q$24)</f>
        <v>17287.703702350882</v>
      </c>
      <c r="CL20" s="3">
        <f>CK20*(1+$Q$24)</f>
        <v>17460.580739374393</v>
      </c>
      <c r="CM20" s="3">
        <f>CL20*(1+$Q$24)</f>
        <v>17635.186546768138</v>
      </c>
      <c r="CN20" s="3">
        <f>CM20*(1+$Q$24)</f>
        <v>17811.538412235819</v>
      </c>
      <c r="CO20" s="3">
        <f>CN20*(1+$Q$24)</f>
        <v>17989.653796358176</v>
      </c>
      <c r="CP20" s="3">
        <f>CO20*(1+$Q$24)</f>
        <v>18169.550334321757</v>
      </c>
      <c r="CQ20" s="3">
        <f>CP20*(1+$Q$24)</f>
        <v>18351.245837664974</v>
      </c>
      <c r="CR20" s="3">
        <f>CQ20*(1+$Q$24)</f>
        <v>18534.758296041622</v>
      </c>
      <c r="CS20" s="3">
        <f>CR20*(1+$Q$24)</f>
        <v>18720.10587900204</v>
      </c>
      <c r="CT20" s="3">
        <f>CS20*(1+$Q$24)</f>
        <v>18907.306937792062</v>
      </c>
    </row>
    <row r="21" spans="1:98" x14ac:dyDescent="0.25">
      <c r="A21" s="2" t="s">
        <v>27</v>
      </c>
    </row>
    <row r="22" spans="1:98" x14ac:dyDescent="0.25">
      <c r="A22" s="2" t="s">
        <v>2</v>
      </c>
    </row>
    <row r="23" spans="1:98" x14ac:dyDescent="0.25">
      <c r="P23" s="2" t="s">
        <v>37</v>
      </c>
      <c r="Q23" s="6">
        <v>0.06</v>
      </c>
    </row>
    <row r="24" spans="1:98" s="3" customFormat="1" x14ac:dyDescent="0.25">
      <c r="A24" s="3" t="s">
        <v>28</v>
      </c>
      <c r="C24" s="5">
        <f>C2/B2-1</f>
        <v>-0.22866735819184369</v>
      </c>
      <c r="D24" s="5">
        <f>D2/C2-1</f>
        <v>-5.421665428035527E-2</v>
      </c>
      <c r="E24" s="5">
        <f t="shared" ref="E24:I24" si="43">E2/D2-1</f>
        <v>3.0000000000000027E-2</v>
      </c>
      <c r="F24" s="5">
        <f t="shared" si="43"/>
        <v>3.0000000000000027E-2</v>
      </c>
      <c r="G24" s="5">
        <f t="shared" si="43"/>
        <v>3.0000000000000027E-2</v>
      </c>
      <c r="H24" s="5">
        <f t="shared" si="43"/>
        <v>3.0000000000000027E-2</v>
      </c>
      <c r="I24" s="5">
        <f t="shared" si="43"/>
        <v>3.0000000000000027E-2</v>
      </c>
      <c r="J24" s="5">
        <f t="shared" ref="J24" si="44">J2/I2-1</f>
        <v>3.0000000000000027E-2</v>
      </c>
      <c r="K24" s="5">
        <f t="shared" ref="K24" si="45">K2/J2-1</f>
        <v>3.0000000000000027E-2</v>
      </c>
      <c r="L24" s="5">
        <f t="shared" ref="L24" si="46">L2/K2-1</f>
        <v>3.0000000000000027E-2</v>
      </c>
      <c r="M24" s="5">
        <f t="shared" ref="M24" si="47">M2/L2-1</f>
        <v>3.0000000000000027E-2</v>
      </c>
      <c r="N24" s="5">
        <f t="shared" ref="N24" si="48">N2/M2-1</f>
        <v>3.0000000000000027E-2</v>
      </c>
      <c r="P24" s="2" t="s">
        <v>38</v>
      </c>
      <c r="Q24" s="6">
        <v>0.01</v>
      </c>
    </row>
    <row r="25" spans="1:98" x14ac:dyDescent="0.25">
      <c r="A25" s="2" t="s">
        <v>29</v>
      </c>
      <c r="B25" s="6">
        <f>B19/B18</f>
        <v>5.9321415541773073E-2</v>
      </c>
      <c r="C25" s="6">
        <f t="shared" ref="C25:D25" si="49">C19/C18</f>
        <v>0.28854478854478854</v>
      </c>
      <c r="D25" s="6">
        <f t="shared" si="49"/>
        <v>0.22332128590450828</v>
      </c>
      <c r="E25" s="6">
        <v>0.21</v>
      </c>
      <c r="F25" s="6">
        <v>0.21</v>
      </c>
      <c r="G25" s="6">
        <v>0.21</v>
      </c>
      <c r="H25" s="6">
        <v>0.21</v>
      </c>
      <c r="I25" s="6">
        <v>0.21</v>
      </c>
      <c r="J25" s="6">
        <v>0.21</v>
      </c>
      <c r="K25" s="6">
        <v>0.21</v>
      </c>
      <c r="L25" s="6">
        <v>0.21</v>
      </c>
      <c r="M25" s="6">
        <v>0.21</v>
      </c>
      <c r="N25" s="6">
        <v>0.21</v>
      </c>
      <c r="P25" s="2" t="s">
        <v>39</v>
      </c>
      <c r="Q25" s="7">
        <v>8.5000000000000006E-2</v>
      </c>
    </row>
    <row r="26" spans="1:98" x14ac:dyDescent="0.25">
      <c r="P26" s="2" t="s">
        <v>40</v>
      </c>
      <c r="Q26" s="3">
        <f>NPV(Q25,E33:XFD33)+Sheet1!D5-Sheet1!D6</f>
        <v>54546.54207092541</v>
      </c>
    </row>
    <row r="27" spans="1:98" s="3" customFormat="1" x14ac:dyDescent="0.25">
      <c r="A27" s="3" t="s">
        <v>30</v>
      </c>
      <c r="B27" s="5">
        <f>B8/B2</f>
        <v>0.67071572855816997</v>
      </c>
      <c r="C27" s="5">
        <f t="shared" ref="C27:D27" si="50">C8/C2</f>
        <v>0.60070071132816649</v>
      </c>
      <c r="D27" s="5">
        <f t="shared" si="50"/>
        <v>0.63315247895229188</v>
      </c>
      <c r="E27" s="5">
        <v>0.63</v>
      </c>
      <c r="F27" s="5">
        <v>0.63</v>
      </c>
      <c r="G27" s="5">
        <v>0.63</v>
      </c>
      <c r="H27" s="5">
        <v>0.63</v>
      </c>
      <c r="I27" s="5">
        <v>0.63</v>
      </c>
      <c r="J27" s="5">
        <v>0.63</v>
      </c>
      <c r="K27" s="5">
        <v>0.63</v>
      </c>
      <c r="L27" s="5">
        <v>0.63</v>
      </c>
      <c r="M27" s="5">
        <v>0.63</v>
      </c>
      <c r="N27" s="5">
        <v>0.63</v>
      </c>
      <c r="P27" s="2" t="s">
        <v>1</v>
      </c>
      <c r="Q27" s="2">
        <f>Q26/Sheet1!D3</f>
        <v>58.120982494326491</v>
      </c>
    </row>
    <row r="28" spans="1:98" x14ac:dyDescent="0.25">
      <c r="A28" s="2" t="s">
        <v>31</v>
      </c>
      <c r="D28" s="6"/>
      <c r="P28" s="2" t="s">
        <v>41</v>
      </c>
      <c r="Q28" s="6">
        <f>Q27/Sheet1!D2-1</f>
        <v>0.45302456235816235</v>
      </c>
    </row>
    <row r="29" spans="1:98" x14ac:dyDescent="0.25">
      <c r="A29" s="2" t="s">
        <v>32</v>
      </c>
    </row>
    <row r="31" spans="1:98" x14ac:dyDescent="0.25">
      <c r="A31" s="2" t="s">
        <v>33</v>
      </c>
      <c r="B31" s="2">
        <v>16810</v>
      </c>
      <c r="C31" s="2">
        <v>12308</v>
      </c>
      <c r="D31" s="2">
        <v>11439</v>
      </c>
    </row>
    <row r="32" spans="1:98" x14ac:dyDescent="0.25">
      <c r="A32" s="2" t="s">
        <v>34</v>
      </c>
      <c r="B32" s="2">
        <v>4497</v>
      </c>
      <c r="C32" s="2">
        <v>6270</v>
      </c>
      <c r="D32" s="2">
        <v>7018</v>
      </c>
    </row>
    <row r="33" spans="1:99" s="3" customFormat="1" x14ac:dyDescent="0.25">
      <c r="A33" s="3" t="s">
        <v>35</v>
      </c>
      <c r="B33" s="3">
        <f>B31-B32</f>
        <v>12313</v>
      </c>
      <c r="C33" s="3">
        <f t="shared" ref="C33:D33" si="51">C31-C32</f>
        <v>6038</v>
      </c>
      <c r="D33" s="3">
        <f t="shared" si="51"/>
        <v>4421</v>
      </c>
      <c r="E33" s="3">
        <f>E20*E34</f>
        <v>3680.1662175000006</v>
      </c>
      <c r="F33" s="3">
        <f>F20*F34</f>
        <v>4000.6233663345029</v>
      </c>
      <c r="G33" s="3">
        <f>G20*G34</f>
        <v>4340.9056610395064</v>
      </c>
      <c r="H33" s="3">
        <f>H20*H34</f>
        <v>4702.1020761962318</v>
      </c>
      <c r="I33" s="3">
        <f>I20*I34</f>
        <v>5085.3580895953082</v>
      </c>
      <c r="J33" s="3">
        <f t="shared" ref="J33:N33" si="52">J20*J34</f>
        <v>5491.8785233807112</v>
      </c>
      <c r="K33" s="3">
        <f t="shared" si="52"/>
        <v>5922.9305254033507</v>
      </c>
      <c r="L33" s="3">
        <f t="shared" si="52"/>
        <v>6379.8466976225727</v>
      </c>
      <c r="M33" s="3">
        <f t="shared" si="52"/>
        <v>6864.028378724729</v>
      </c>
      <c r="N33" s="3">
        <f t="shared" si="52"/>
        <v>7376.949088474872</v>
      </c>
      <c r="O33" s="3">
        <f>N33*(1+$Q$24)</f>
        <v>7450.7185793596209</v>
      </c>
      <c r="P33" s="3">
        <f>O33*(1+$Q$24)</f>
        <v>7525.2257651532173</v>
      </c>
      <c r="Q33" s="3">
        <f>P33*(1+$Q$24)</f>
        <v>7600.4780228047493</v>
      </c>
      <c r="R33" s="3">
        <f>Q33*(1+$Q$24)</f>
        <v>7676.4828030327972</v>
      </c>
      <c r="S33" s="3">
        <f>R33*(1+$Q$24)</f>
        <v>7753.2476310631255</v>
      </c>
      <c r="T33" s="3">
        <f>S33*(1+$Q$24)</f>
        <v>7830.7801073737564</v>
      </c>
      <c r="U33" s="3">
        <f>T33*(1+$Q$24)</f>
        <v>7909.0879084474936</v>
      </c>
      <c r="V33" s="3">
        <f>U33*(1+$Q$24)</f>
        <v>7988.1787875319687</v>
      </c>
      <c r="W33" s="3">
        <f>V33*(1+$Q$24)</f>
        <v>8068.0605754072885</v>
      </c>
      <c r="X33" s="3">
        <f>W33*(1+$Q$24)</f>
        <v>8148.7411811613611</v>
      </c>
      <c r="Y33" s="3">
        <f>X33*(1+$Q$24)</f>
        <v>8230.2285929729751</v>
      </c>
      <c r="Z33" s="3">
        <f>Y33*(1+$Q$24)</f>
        <v>8312.5308789027058</v>
      </c>
      <c r="AA33" s="3">
        <f>Z33*(1+$Q$24)</f>
        <v>8395.6561876917331</v>
      </c>
      <c r="AB33" s="3">
        <f>AA33*(1+$Q$24)</f>
        <v>8479.6127495686505</v>
      </c>
      <c r="AC33" s="3">
        <f>AB33*(1+$Q$24)</f>
        <v>8564.4088770643375</v>
      </c>
      <c r="AD33" s="3">
        <f>AC33*(1+$Q$24)</f>
        <v>8650.0529658349806</v>
      </c>
      <c r="AE33" s="3">
        <f>AD33*(1+$Q$24)</f>
        <v>8736.55349549333</v>
      </c>
      <c r="AF33" s="3">
        <f>AE33*(1+$Q$24)</f>
        <v>8823.9190304482636</v>
      </c>
      <c r="AG33" s="3">
        <f>AF33*(1+$Q$24)</f>
        <v>8912.1582207527463</v>
      </c>
      <c r="AH33" s="3">
        <f>AG33*(1+$Q$24)</f>
        <v>9001.2798029602745</v>
      </c>
      <c r="AI33" s="3">
        <f>AH33*(1+$Q$24)</f>
        <v>9091.2926009898765</v>
      </c>
      <c r="AJ33" s="3">
        <f>AI33*(1+$Q$24)</f>
        <v>9182.2055269997745</v>
      </c>
      <c r="AK33" s="3">
        <f>AJ33*(1+$Q$24)</f>
        <v>9274.0275822697731</v>
      </c>
      <c r="AL33" s="3">
        <f>AK33*(1+$Q$24)</f>
        <v>9366.7678580924712</v>
      </c>
      <c r="AM33" s="3">
        <f>AL33*(1+$Q$24)</f>
        <v>9460.4355366733962</v>
      </c>
      <c r="AN33" s="3">
        <f>AM33*(1+$Q$24)</f>
        <v>9555.0398920401294</v>
      </c>
      <c r="AO33" s="3">
        <f>AN33*(1+$Q$24)</f>
        <v>9650.5902909605302</v>
      </c>
      <c r="AP33" s="3">
        <f>AO33*(1+$Q$24)</f>
        <v>9747.0961938701348</v>
      </c>
      <c r="AQ33" s="3">
        <f>AP33*(1+$Q$24)</f>
        <v>9844.5671558088361</v>
      </c>
      <c r="AR33" s="3">
        <f>AQ33*(1+$Q$24)</f>
        <v>9943.0128273669252</v>
      </c>
      <c r="AS33" s="3">
        <f>AR33*(1+$Q$24)</f>
        <v>10042.442955640594</v>
      </c>
      <c r="AT33" s="3">
        <f>AS33*(1+$Q$24)</f>
        <v>10142.867385197</v>
      </c>
      <c r="AU33" s="3">
        <f>AT33*(1+$Q$24)</f>
        <v>10244.296059048969</v>
      </c>
      <c r="AV33" s="3">
        <f>AU33*(1+$Q$24)</f>
        <v>10346.739019639459</v>
      </c>
      <c r="AW33" s="3">
        <f>AV33*(1+$Q$24)</f>
        <v>10450.206409835853</v>
      </c>
      <c r="AX33" s="3">
        <f>AW33*(1+$Q$24)</f>
        <v>10554.708473934212</v>
      </c>
      <c r="AY33" s="3">
        <f>AX33*(1+$Q$24)</f>
        <v>10660.255558673554</v>
      </c>
      <c r="AZ33" s="3">
        <f>AY33*(1+$Q$24)</f>
        <v>10766.858114260291</v>
      </c>
      <c r="BA33" s="3">
        <f>AZ33*(1+$Q$24)</f>
        <v>10874.526695402894</v>
      </c>
      <c r="BB33" s="3">
        <f>BA33*(1+$Q$24)</f>
        <v>10983.271962356923</v>
      </c>
      <c r="BC33" s="3">
        <f>BB33*(1+$Q$24)</f>
        <v>11093.104681980492</v>
      </c>
      <c r="BD33" s="3">
        <f>BC33*(1+$Q$24)</f>
        <v>11204.035728800298</v>
      </c>
      <c r="BE33" s="3">
        <f>BD33*(1+$Q$24)</f>
        <v>11316.0760860883</v>
      </c>
      <c r="BF33" s="3">
        <f>BE33*(1+$Q$24)</f>
        <v>11429.236846949183</v>
      </c>
      <c r="BG33" s="3">
        <f>BF33*(1+$Q$24)</f>
        <v>11543.529215418675</v>
      </c>
      <c r="BH33" s="3">
        <f>BG33*(1+$Q$24)</f>
        <v>11658.964507572862</v>
      </c>
      <c r="BI33" s="3">
        <f>BH33*(1+$Q$24)</f>
        <v>11775.55415264859</v>
      </c>
      <c r="BJ33" s="3">
        <f>BI33*(1+$Q$24)</f>
        <v>11893.309694175075</v>
      </c>
      <c r="BK33" s="3">
        <f>BJ33*(1+$Q$24)</f>
        <v>12012.242791116827</v>
      </c>
      <c r="BL33" s="3">
        <f>BK33*(1+$Q$24)</f>
        <v>12132.365219027995</v>
      </c>
      <c r="BM33" s="3">
        <f>BL33*(1+$Q$24)</f>
        <v>12253.688871218275</v>
      </c>
      <c r="BN33" s="3">
        <f>BM33*(1+$Q$24)</f>
        <v>12376.225759930458</v>
      </c>
      <c r="BO33" s="3">
        <f>BN33*(1+$Q$24)</f>
        <v>12499.988017529762</v>
      </c>
      <c r="BP33" s="3">
        <f>BO33*(1+$Q$24)</f>
        <v>12624.987897705059</v>
      </c>
      <c r="BQ33" s="3">
        <f>BP33*(1+$Q$24)</f>
        <v>12751.23777668211</v>
      </c>
      <c r="BR33" s="3">
        <f>BQ33*(1+$Q$24)</f>
        <v>12878.750154448931</v>
      </c>
      <c r="BS33" s="3">
        <f>BR33*(1+$Q$24)</f>
        <v>13007.537655993421</v>
      </c>
      <c r="BT33" s="3">
        <f>BS33*(1+$Q$24)</f>
        <v>13137.613032553356</v>
      </c>
      <c r="BU33" s="3">
        <f>BT33*(1+$Q$24)</f>
        <v>13268.98916287889</v>
      </c>
      <c r="BV33" s="3">
        <f>BU33*(1+$Q$24)</f>
        <v>13401.679054507678</v>
      </c>
      <c r="BW33" s="3">
        <f>BV33*(1+$Q$24)</f>
        <v>13535.695845052755</v>
      </c>
      <c r="BX33" s="3">
        <f>BW33*(1+$Q$24)</f>
        <v>13671.052803503282</v>
      </c>
      <c r="BY33" s="3">
        <f>BX33*(1+$Q$24)</f>
        <v>13807.763331538315</v>
      </c>
      <c r="BZ33" s="3">
        <f>BY33*(1+$Q$24)</f>
        <v>13945.840964853698</v>
      </c>
      <c r="CA33" s="3">
        <f>BZ33*(1+$Q$24)</f>
        <v>14085.299374502236</v>
      </c>
      <c r="CB33" s="3">
        <f>CA33*(1+$Q$24)</f>
        <v>14226.152368247258</v>
      </c>
      <c r="CC33" s="3">
        <f>CB33*(1+$Q$24)</f>
        <v>14368.413891929731</v>
      </c>
      <c r="CD33" s="3">
        <f>CC33*(1+$Q$24)</f>
        <v>14512.098030849029</v>
      </c>
      <c r="CE33" s="3">
        <f>CD33*(1+$Q$24)</f>
        <v>14657.21901115752</v>
      </c>
      <c r="CF33" s="3">
        <f>CE33*(1+$Q$24)</f>
        <v>14803.791201269096</v>
      </c>
      <c r="CG33" s="3">
        <f>CF33*(1+$Q$24)</f>
        <v>14951.829113281787</v>
      </c>
      <c r="CH33" s="3">
        <f>CG33*(1+$Q$24)</f>
        <v>15101.347404414604</v>
      </c>
      <c r="CI33" s="3">
        <f>CH33*(1+$Q$24)</f>
        <v>15252.36087845875</v>
      </c>
      <c r="CJ33" s="3">
        <f>CI33*(1+$Q$24)</f>
        <v>15404.884487243338</v>
      </c>
      <c r="CK33" s="3">
        <f>CJ33*(1+$Q$24)</f>
        <v>15558.933332115772</v>
      </c>
      <c r="CL33" s="3">
        <f>CK33*(1+$Q$24)</f>
        <v>15714.522665436929</v>
      </c>
      <c r="CM33" s="3">
        <f>CL33*(1+$Q$24)</f>
        <v>15871.667892091298</v>
      </c>
      <c r="CN33" s="3">
        <f>CM33*(1+$Q$24)</f>
        <v>16030.384571012211</v>
      </c>
      <c r="CO33" s="3">
        <f>CN33*(1+$Q$24)</f>
        <v>16190.688416722334</v>
      </c>
      <c r="CP33" s="3">
        <f>CO33*(1+$Q$24)</f>
        <v>16352.595300889558</v>
      </c>
      <c r="CQ33" s="3">
        <f>CP33*(1+$Q$24)</f>
        <v>16516.121253898455</v>
      </c>
      <c r="CR33" s="3">
        <f>CQ33*(1+$Q$24)</f>
        <v>16681.282466437438</v>
      </c>
      <c r="CS33" s="3">
        <f>CR33*(1+$Q$24)</f>
        <v>16848.095291101814</v>
      </c>
      <c r="CT33" s="3">
        <f>CS33*(1+$Q$24)</f>
        <v>17016.576244012831</v>
      </c>
      <c r="CU33" s="3">
        <f>CT33*(1+$Q$24)</f>
        <v>17186.742006452958</v>
      </c>
    </row>
    <row r="34" spans="1:99" x14ac:dyDescent="0.25">
      <c r="B34" s="6">
        <f>B33/B20</f>
        <v>0.95508842693143037</v>
      </c>
      <c r="C34" s="6">
        <f>C33/C20</f>
        <v>1.4130587409314299</v>
      </c>
      <c r="D34" s="6">
        <f>D33/D20</f>
        <v>1.0827822679402401</v>
      </c>
      <c r="E34" s="6">
        <v>0.9</v>
      </c>
      <c r="F34" s="6">
        <v>0.9</v>
      </c>
      <c r="G34" s="6">
        <v>0.9</v>
      </c>
      <c r="H34" s="6">
        <v>0.9</v>
      </c>
      <c r="I34" s="6">
        <v>0.9</v>
      </c>
      <c r="J34" s="6">
        <v>0.9</v>
      </c>
      <c r="K34" s="6">
        <v>0.9</v>
      </c>
      <c r="L34" s="6">
        <v>0.9</v>
      </c>
      <c r="M34" s="6">
        <v>0.9</v>
      </c>
      <c r="N34" s="6">
        <v>0.9</v>
      </c>
    </row>
    <row r="35" spans="1:99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99" x14ac:dyDescent="0.25">
      <c r="A36" s="2" t="s">
        <v>36</v>
      </c>
      <c r="D36" s="2">
        <f>D38-D40</f>
        <v>-22846</v>
      </c>
      <c r="E36" s="2">
        <f>D36+E20</f>
        <v>-18756.926424999998</v>
      </c>
      <c r="F36" s="2">
        <f>E36+F20</f>
        <v>-14311.789351294996</v>
      </c>
      <c r="G36" s="2">
        <f>F36+G20</f>
        <v>-9488.560839028878</v>
      </c>
      <c r="H36" s="2">
        <f>G36+H20</f>
        <v>-4264.0029765886211</v>
      </c>
      <c r="I36" s="2">
        <f>H36+I20</f>
        <v>1386.3949007394986</v>
      </c>
      <c r="J36" s="2">
        <f t="shared" ref="J36:N36" si="53">I36+J20</f>
        <v>7488.4821489402884</v>
      </c>
      <c r="K36" s="2">
        <f t="shared" si="53"/>
        <v>14069.516066055123</v>
      </c>
      <c r="L36" s="2">
        <f t="shared" si="53"/>
        <v>21158.234618969094</v>
      </c>
      <c r="M36" s="2">
        <f t="shared" si="53"/>
        <v>28784.932817552126</v>
      </c>
      <c r="N36" s="2">
        <f t="shared" si="53"/>
        <v>36981.542915857543</v>
      </c>
    </row>
    <row r="38" spans="1:99" x14ac:dyDescent="0.25">
      <c r="A38" s="2" t="s">
        <v>5</v>
      </c>
      <c r="D38" s="2">
        <v>2132</v>
      </c>
    </row>
    <row r="40" spans="1:99" x14ac:dyDescent="0.25">
      <c r="A40" s="2" t="s">
        <v>4</v>
      </c>
      <c r="D40" s="2">
        <v>24978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2025-04-21T19:34:33Z</dcterms:created>
  <dcterms:modified xsi:type="dcterms:W3CDTF">2025-04-22T18:05:17Z</dcterms:modified>
</cp:coreProperties>
</file>