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Documents\"/>
    </mc:Choice>
  </mc:AlternateContent>
  <xr:revisionPtr revIDLastSave="0" documentId="13_ncr:1_{0B7549F3-C1CC-4767-B4A3-256477FBF9B6}" xr6:coauthVersionLast="47" xr6:coauthVersionMax="47" xr10:uidLastSave="{00000000-0000-0000-0000-000000000000}"/>
  <bookViews>
    <workbookView xWindow="6960" yWindow="1245" windowWidth="20745" windowHeight="14085" activeTab="1" xr2:uid="{EA782F9C-EC39-4135-9E05-852174F716B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9" i="2" l="1"/>
  <c r="Q29" i="2" s="1"/>
  <c r="R29" i="2" s="1"/>
  <c r="O29" i="2"/>
  <c r="P28" i="2"/>
  <c r="Q28" i="2" s="1"/>
  <c r="R28" i="2" s="1"/>
  <c r="O28" i="2"/>
  <c r="O2" i="2"/>
  <c r="P2" i="2"/>
  <c r="Q2" i="2"/>
  <c r="R2" i="2"/>
  <c r="N2" i="2"/>
  <c r="N28" i="2"/>
  <c r="L40" i="2"/>
  <c r="M40" i="2"/>
  <c r="K40" i="2"/>
  <c r="L30" i="2"/>
  <c r="M30" i="2"/>
  <c r="K30" i="2"/>
  <c r="M32" i="2"/>
  <c r="N14" i="2" s="1"/>
  <c r="L12" i="2"/>
  <c r="M12" i="2"/>
  <c r="K12" i="2"/>
  <c r="L6" i="2"/>
  <c r="L7" i="2" s="1"/>
  <c r="L25" i="2" s="1"/>
  <c r="M6" i="2"/>
  <c r="M7" i="2" s="1"/>
  <c r="K6" i="2"/>
  <c r="K7" i="2" s="1"/>
  <c r="L21" i="2"/>
  <c r="M21" i="2"/>
  <c r="B30" i="2"/>
  <c r="J1" i="2"/>
  <c r="K1" i="2" s="1"/>
  <c r="L1" i="2" s="1"/>
  <c r="M1" i="2" s="1"/>
  <c r="N1" i="2" s="1"/>
  <c r="O1" i="2" s="1"/>
  <c r="P1" i="2" s="1"/>
  <c r="Q1" i="2" s="1"/>
  <c r="R1" i="2" s="1"/>
  <c r="E5" i="1"/>
  <c r="E6" i="1"/>
  <c r="E4" i="1"/>
  <c r="E7" i="1" s="1"/>
  <c r="N6" i="2" l="1"/>
  <c r="R6" i="2"/>
  <c r="O6" i="2"/>
  <c r="P6" i="2"/>
  <c r="Q6" i="2"/>
  <c r="N21" i="2"/>
  <c r="N5" i="2" s="1"/>
  <c r="M13" i="2"/>
  <c r="M26" i="2" s="1"/>
  <c r="K13" i="2"/>
  <c r="K26" i="2" s="1"/>
  <c r="O21" i="2"/>
  <c r="M25" i="2"/>
  <c r="K25" i="2"/>
  <c r="L13" i="2"/>
  <c r="L26" i="2" s="1"/>
  <c r="K15" i="2"/>
  <c r="N11" i="2" l="1"/>
  <c r="N8" i="2"/>
  <c r="N10" i="2"/>
  <c r="O10" i="2" s="1"/>
  <c r="N9" i="2"/>
  <c r="O9" i="2" s="1"/>
  <c r="N4" i="2"/>
  <c r="N3" i="2"/>
  <c r="O3" i="2" s="1"/>
  <c r="K17" i="2"/>
  <c r="K31" i="2" s="1"/>
  <c r="K23" i="2"/>
  <c r="N12" i="2"/>
  <c r="M15" i="2"/>
  <c r="O8" i="2"/>
  <c r="O5" i="2"/>
  <c r="O4" i="2"/>
  <c r="O11" i="2"/>
  <c r="P21" i="2"/>
  <c r="L15" i="2"/>
  <c r="N7" i="2" l="1"/>
  <c r="K34" i="2"/>
  <c r="K19" i="2"/>
  <c r="M17" i="2"/>
  <c r="M23" i="2"/>
  <c r="L17" i="2"/>
  <c r="L31" i="2" s="1"/>
  <c r="L23" i="2"/>
  <c r="O12" i="2"/>
  <c r="P3" i="2"/>
  <c r="P10" i="2"/>
  <c r="P9" i="2"/>
  <c r="P11" i="2"/>
  <c r="P4" i="2"/>
  <c r="P5" i="2"/>
  <c r="P8" i="2"/>
  <c r="O7" i="2"/>
  <c r="Q21" i="2"/>
  <c r="N13" i="2" l="1"/>
  <c r="N15" i="2" s="1"/>
  <c r="N16" i="2" s="1"/>
  <c r="N17" i="2" s="1"/>
  <c r="L34" i="2"/>
  <c r="L19" i="2"/>
  <c r="M31" i="2"/>
  <c r="M19" i="2"/>
  <c r="M34" i="2"/>
  <c r="Q5" i="2"/>
  <c r="Q8" i="2"/>
  <c r="Q4" i="2"/>
  <c r="Q11" i="2"/>
  <c r="Q9" i="2"/>
  <c r="Q10" i="2"/>
  <c r="Q3" i="2"/>
  <c r="O13" i="2"/>
  <c r="O26" i="2" s="1"/>
  <c r="P7" i="2"/>
  <c r="P12" i="2"/>
  <c r="R21" i="2"/>
  <c r="N26" i="2" l="1"/>
  <c r="P13" i="2"/>
  <c r="R3" i="2"/>
  <c r="R10" i="2"/>
  <c r="R9" i="2"/>
  <c r="R11" i="2"/>
  <c r="R4" i="2"/>
  <c r="R8" i="2"/>
  <c r="R5" i="2"/>
  <c r="R7" i="2"/>
  <c r="R12" i="2"/>
  <c r="N32" i="2"/>
  <c r="N19" i="2"/>
  <c r="P26" i="2"/>
  <c r="Q7" i="2"/>
  <c r="Q12" i="2"/>
  <c r="N31" i="2" l="1"/>
  <c r="O14" i="2"/>
  <c r="O15" i="2" s="1"/>
  <c r="Q13" i="2"/>
  <c r="Q26" i="2" s="1"/>
  <c r="R13" i="2"/>
  <c r="R26" i="2" s="1"/>
  <c r="O16" i="2" l="1"/>
  <c r="O17" i="2" s="1"/>
  <c r="O30" i="2" s="1"/>
  <c r="O19" i="2" l="1"/>
  <c r="O32" i="2"/>
  <c r="P14" i="2" l="1"/>
  <c r="P15" i="2" s="1"/>
  <c r="P16" i="2" l="1"/>
  <c r="P17" i="2" s="1"/>
  <c r="P30" i="2" s="1"/>
  <c r="P19" i="2" l="1"/>
  <c r="P32" i="2"/>
  <c r="Q14" i="2" l="1"/>
  <c r="Q15" i="2" s="1"/>
  <c r="Q16" i="2" s="1"/>
  <c r="Q17" i="2" s="1"/>
  <c r="Q30" i="2" s="1"/>
  <c r="Q32" i="2" l="1"/>
  <c r="R14" i="2" s="1"/>
  <c r="R15" i="2" s="1"/>
  <c r="R16" i="2" s="1"/>
  <c r="R17" i="2" s="1"/>
  <c r="Q19" i="2"/>
  <c r="R30" i="2" l="1"/>
  <c r="S30" i="2" s="1"/>
  <c r="T30" i="2" s="1"/>
  <c r="U30" i="2" s="1"/>
  <c r="V30" i="2" s="1"/>
  <c r="W30" i="2" s="1"/>
  <c r="S17" i="2"/>
  <c r="T17" i="2" s="1"/>
  <c r="U17" i="2" s="1"/>
  <c r="V17" i="2" s="1"/>
  <c r="W17" i="2" s="1"/>
  <c r="R19" i="2"/>
  <c r="R32" i="2"/>
  <c r="X30" i="2" l="1"/>
  <c r="Y30" i="2" s="1"/>
  <c r="Z30" i="2" s="1"/>
  <c r="AA30" i="2" s="1"/>
  <c r="AB30" i="2" s="1"/>
  <c r="AC30" i="2" s="1"/>
  <c r="AD30" i="2" s="1"/>
  <c r="AE30" i="2" s="1"/>
  <c r="AF30" i="2" s="1"/>
  <c r="AG30" i="2" s="1"/>
  <c r="AH30" i="2" s="1"/>
  <c r="AI30" i="2" s="1"/>
  <c r="AJ30" i="2" s="1"/>
  <c r="AK30" i="2" s="1"/>
  <c r="AL30" i="2" s="1"/>
  <c r="AM30" i="2" s="1"/>
  <c r="AN30" i="2" s="1"/>
  <c r="AO30" i="2" s="1"/>
  <c r="AP30" i="2" s="1"/>
  <c r="AQ30" i="2" s="1"/>
  <c r="AR30" i="2" s="1"/>
  <c r="AS30" i="2" s="1"/>
  <c r="AT30" i="2" s="1"/>
  <c r="AU30" i="2" s="1"/>
  <c r="AV30" i="2" s="1"/>
  <c r="AW30" i="2" s="1"/>
  <c r="AX30" i="2" s="1"/>
  <c r="AY30" i="2" s="1"/>
  <c r="AZ30" i="2" s="1"/>
  <c r="BA30" i="2" s="1"/>
  <c r="BB30" i="2" s="1"/>
  <c r="BC30" i="2" s="1"/>
  <c r="BD30" i="2" s="1"/>
  <c r="BE30" i="2" s="1"/>
  <c r="BF30" i="2" s="1"/>
  <c r="BG30" i="2" s="1"/>
  <c r="BH30" i="2" s="1"/>
  <c r="BI30" i="2" s="1"/>
  <c r="BJ30" i="2" s="1"/>
  <c r="BK30" i="2" s="1"/>
  <c r="BL30" i="2" s="1"/>
  <c r="BM30" i="2" s="1"/>
  <c r="BN30" i="2" s="1"/>
  <c r="BO30" i="2" s="1"/>
  <c r="BP30" i="2" s="1"/>
  <c r="BQ30" i="2" s="1"/>
  <c r="BR30" i="2" s="1"/>
  <c r="BS30" i="2" s="1"/>
  <c r="BT30" i="2" s="1"/>
  <c r="BU30" i="2" s="1"/>
  <c r="BV30" i="2" s="1"/>
  <c r="BW30" i="2" s="1"/>
  <c r="BX30" i="2" s="1"/>
  <c r="BY30" i="2" s="1"/>
  <c r="BZ30" i="2" s="1"/>
  <c r="CA30" i="2" s="1"/>
  <c r="CB30" i="2" s="1"/>
  <c r="CC30" i="2" s="1"/>
  <c r="CD30" i="2" s="1"/>
  <c r="CE30" i="2" s="1"/>
  <c r="CF30" i="2" s="1"/>
  <c r="CG30" i="2" s="1"/>
  <c r="CH30" i="2" s="1"/>
  <c r="CI30" i="2" s="1"/>
  <c r="CJ30" i="2" s="1"/>
  <c r="CK30" i="2" s="1"/>
  <c r="CL30" i="2" s="1"/>
  <c r="CM30" i="2" s="1"/>
  <c r="CN30" i="2" s="1"/>
  <c r="CO30" i="2" s="1"/>
  <c r="CP30" i="2" s="1"/>
  <c r="CQ30" i="2" s="1"/>
  <c r="CR30" i="2" s="1"/>
  <c r="CS30" i="2" s="1"/>
  <c r="CT30" i="2" s="1"/>
  <c r="CU30" i="2" s="1"/>
  <c r="CV30" i="2" s="1"/>
  <c r="CW30" i="2" s="1"/>
  <c r="CX30" i="2" s="1"/>
  <c r="CY30" i="2" s="1"/>
  <c r="CZ30" i="2" s="1"/>
  <c r="DA30" i="2" s="1"/>
  <c r="DB30" i="2" s="1"/>
  <c r="DC30" i="2" s="1"/>
  <c r="DD30" i="2" s="1"/>
  <c r="DE30" i="2" s="1"/>
  <c r="DF30" i="2" s="1"/>
  <c r="DG30" i="2" s="1"/>
  <c r="DH30" i="2" s="1"/>
  <c r="DI30" i="2" s="1"/>
  <c r="DJ30" i="2" s="1"/>
  <c r="DK30" i="2" s="1"/>
  <c r="DL30" i="2" s="1"/>
  <c r="DM30" i="2" s="1"/>
  <c r="DN30" i="2" s="1"/>
  <c r="DO30" i="2" s="1"/>
  <c r="DP30" i="2" s="1"/>
  <c r="DQ30" i="2" s="1"/>
  <c r="DR30" i="2" s="1"/>
  <c r="DS30" i="2" s="1"/>
  <c r="DT30" i="2" s="1"/>
  <c r="DU30" i="2" s="1"/>
  <c r="DV30" i="2" s="1"/>
  <c r="DW30" i="2" s="1"/>
  <c r="DX30" i="2" s="1"/>
  <c r="DY30" i="2" s="1"/>
  <c r="DZ30" i="2" s="1"/>
  <c r="EA30" i="2" s="1"/>
  <c r="EB30" i="2" s="1"/>
  <c r="EC30" i="2" s="1"/>
  <c r="ED30" i="2" s="1"/>
  <c r="EE30" i="2" s="1"/>
  <c r="EF30" i="2" s="1"/>
  <c r="EG30" i="2" s="1"/>
  <c r="EH30" i="2" s="1"/>
  <c r="EI30" i="2" s="1"/>
  <c r="EJ30" i="2" s="1"/>
  <c r="EK30" i="2" s="1"/>
  <c r="EL30" i="2" s="1"/>
  <c r="EM30" i="2" s="1"/>
  <c r="EN30" i="2" s="1"/>
  <c r="EO30" i="2" s="1"/>
  <c r="EP30" i="2" s="1"/>
  <c r="EQ30" i="2" s="1"/>
  <c r="ER30" i="2" s="1"/>
  <c r="ES30" i="2" s="1"/>
  <c r="ET30" i="2" s="1"/>
  <c r="EU30" i="2" s="1"/>
  <c r="EV30" i="2" s="1"/>
  <c r="EW30" i="2" s="1"/>
  <c r="EX30" i="2" s="1"/>
  <c r="EY30" i="2" s="1"/>
  <c r="EZ30" i="2" s="1"/>
  <c r="FA30" i="2" s="1"/>
  <c r="FB30" i="2" s="1"/>
  <c r="FC30" i="2" s="1"/>
  <c r="FD30" i="2" s="1"/>
  <c r="FE30" i="2" s="1"/>
  <c r="X17" i="2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CG17" i="2" s="1"/>
  <c r="CH17" i="2" s="1"/>
  <c r="CI17" i="2" s="1"/>
  <c r="CJ17" i="2" s="1"/>
  <c r="CK17" i="2" s="1"/>
  <c r="CL17" i="2" s="1"/>
  <c r="CM17" i="2" s="1"/>
  <c r="CN17" i="2" s="1"/>
  <c r="CO17" i="2" s="1"/>
  <c r="CP17" i="2" s="1"/>
  <c r="CQ17" i="2" s="1"/>
  <c r="CR17" i="2" s="1"/>
  <c r="CS17" i="2" s="1"/>
  <c r="CT17" i="2" s="1"/>
  <c r="CU17" i="2" s="1"/>
  <c r="CV17" i="2" s="1"/>
  <c r="CW17" i="2" s="1"/>
  <c r="CX17" i="2" s="1"/>
  <c r="CY17" i="2" s="1"/>
  <c r="CZ17" i="2" s="1"/>
  <c r="DA17" i="2" s="1"/>
  <c r="DB17" i="2" s="1"/>
  <c r="DC17" i="2" s="1"/>
  <c r="DD17" i="2" s="1"/>
  <c r="DE17" i="2" s="1"/>
  <c r="DF17" i="2" s="1"/>
  <c r="DG17" i="2" s="1"/>
  <c r="DH17" i="2" s="1"/>
  <c r="DI17" i="2" s="1"/>
  <c r="DJ17" i="2" s="1"/>
  <c r="DK17" i="2" s="1"/>
  <c r="DL17" i="2" s="1"/>
  <c r="DM17" i="2" s="1"/>
  <c r="DN17" i="2" s="1"/>
  <c r="DO17" i="2" s="1"/>
  <c r="DP17" i="2" s="1"/>
  <c r="DQ17" i="2" s="1"/>
  <c r="DR17" i="2" s="1"/>
  <c r="DS17" i="2" s="1"/>
  <c r="DT17" i="2" s="1"/>
  <c r="DU17" i="2" s="1"/>
  <c r="DV17" i="2" s="1"/>
  <c r="DW17" i="2" s="1"/>
  <c r="DX17" i="2" s="1"/>
  <c r="DY17" i="2" s="1"/>
  <c r="DZ17" i="2" s="1"/>
  <c r="EA17" i="2" s="1"/>
  <c r="EB17" i="2" s="1"/>
  <c r="EC17" i="2" s="1"/>
  <c r="ED17" i="2" s="1"/>
  <c r="EE17" i="2" s="1"/>
  <c r="EF17" i="2" s="1"/>
  <c r="EG17" i="2" s="1"/>
  <c r="EH17" i="2" s="1"/>
  <c r="EI17" i="2" s="1"/>
  <c r="EJ17" i="2" s="1"/>
  <c r="EK17" i="2" s="1"/>
  <c r="EL17" i="2" s="1"/>
  <c r="EM17" i="2" s="1"/>
  <c r="EN17" i="2" s="1"/>
  <c r="EO17" i="2" s="1"/>
  <c r="EP17" i="2" s="1"/>
  <c r="EQ17" i="2" s="1"/>
  <c r="ER17" i="2" s="1"/>
  <c r="ES17" i="2" s="1"/>
  <c r="ET17" i="2" s="1"/>
  <c r="EU17" i="2" s="1"/>
  <c r="EV17" i="2" s="1"/>
  <c r="EW17" i="2" s="1"/>
  <c r="EX17" i="2" s="1"/>
  <c r="EY17" i="2" s="1"/>
  <c r="EZ17" i="2" s="1"/>
  <c r="FA17" i="2" s="1"/>
  <c r="FB17" i="2" s="1"/>
  <c r="FC17" i="2" s="1"/>
  <c r="FD17" i="2" s="1"/>
  <c r="FE17" i="2" s="1"/>
  <c r="FF17" i="2" s="1"/>
  <c r="FG17" i="2" s="1"/>
  <c r="FH17" i="2" s="1"/>
  <c r="U25" i="2" l="1"/>
  <c r="U26" i="2" s="1"/>
  <c r="U27" i="2" s="1"/>
</calcChain>
</file>

<file path=xl/sharedStrings.xml><?xml version="1.0" encoding="utf-8"?>
<sst xmlns="http://schemas.openxmlformats.org/spreadsheetml/2006/main" count="55" uniqueCount="50">
  <si>
    <t>PYPL</t>
  </si>
  <si>
    <t>Price</t>
  </si>
  <si>
    <t>Shares</t>
  </si>
  <si>
    <t>MC</t>
  </si>
  <si>
    <t>Cash</t>
  </si>
  <si>
    <t>Debt</t>
  </si>
  <si>
    <t>EV</t>
  </si>
  <si>
    <t>EPS</t>
  </si>
  <si>
    <t>Q124</t>
  </si>
  <si>
    <t>Q224</t>
  </si>
  <si>
    <t>Q324</t>
  </si>
  <si>
    <t>Q424</t>
  </si>
  <si>
    <t>Q125</t>
  </si>
  <si>
    <t>Q225</t>
  </si>
  <si>
    <t>Revenue</t>
  </si>
  <si>
    <t>Transaction Expense</t>
  </si>
  <si>
    <t>Operations Expense</t>
  </si>
  <si>
    <t>Transaction&amp;Credit Loss</t>
  </si>
  <si>
    <t>S&amp;M</t>
  </si>
  <si>
    <t>R&amp;D</t>
  </si>
  <si>
    <t>G&amp;A</t>
  </si>
  <si>
    <t>Restructuring</t>
  </si>
  <si>
    <t>OPEX</t>
  </si>
  <si>
    <t>Operating Income</t>
  </si>
  <si>
    <t>Other Income</t>
  </si>
  <si>
    <t>Pretax Income</t>
  </si>
  <si>
    <t>Tax</t>
  </si>
  <si>
    <t>Net Income</t>
  </si>
  <si>
    <t>Revenue Growth y/y</t>
  </si>
  <si>
    <t>Revenue Growth q/q</t>
  </si>
  <si>
    <t>Gross Margin</t>
  </si>
  <si>
    <t>Operating Margin</t>
  </si>
  <si>
    <t>CFFO</t>
  </si>
  <si>
    <t>CX</t>
  </si>
  <si>
    <t>FCF</t>
  </si>
  <si>
    <t>COGS</t>
  </si>
  <si>
    <t>Gross Profit</t>
  </si>
  <si>
    <t>Model NI</t>
  </si>
  <si>
    <t>Reported NI</t>
  </si>
  <si>
    <t>Net Cash</t>
  </si>
  <si>
    <t>AP</t>
  </si>
  <si>
    <t>AR</t>
  </si>
  <si>
    <t>Tax Rate</t>
  </si>
  <si>
    <t>NPV</t>
  </si>
  <si>
    <t>Maturity</t>
  </si>
  <si>
    <t>Discount</t>
  </si>
  <si>
    <t>Diff</t>
  </si>
  <si>
    <t>ROIC</t>
  </si>
  <si>
    <t>Purchase Investments</t>
  </si>
  <si>
    <t>Sell Investments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</si>
</sst>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3" fontId="0" fillId="0" borderId="0" xfId="0" applyNumberFormat="1"/>
    <xf numFmtId="3" fontId="1" fillId="0" borderId="0" xfId="0" applyNumberFormat="1" applyFont="1"/>
    <xf numFmtId="1" fontId="0" fillId="0" borderId="0" xfId="0" applyNumberFormat="1"/>
    <xf numFmtId="4" fontId="0" fillId="0" borderId="0" xfId="0" applyNumberFormat="1"/>
    <xf numFmtId="9" fontId="0" fillId="0" borderId="0" xfId="0" applyNumberFormat="1"/>
    <xf numFmtId="9" fontId="1" fillId="0" borderId="0" xfId="0" applyNumberFormat="1" applyFont="1"/>
    <xf numFmtId="16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0</xdr:row>
      <xdr:rowOff>38100</xdr:rowOff>
    </xdr:from>
    <xdr:to>
      <xdr:col>5</xdr:col>
      <xdr:colOff>0</xdr:colOff>
      <xdr:row>45</xdr:row>
      <xdr:rowOff>38100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D7B2EEE-1EBF-8D54-931C-380CB534A122}"/>
            </a:ext>
          </a:extLst>
        </xdr:cNvPr>
        <xdr:cNvCxnSpPr/>
      </xdr:nvCxnSpPr>
      <xdr:spPr>
        <a:xfrm flipH="1">
          <a:off x="3028950" y="38100"/>
          <a:ext cx="19050" cy="68580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600075</xdr:colOff>
      <xdr:row>0</xdr:row>
      <xdr:rowOff>0</xdr:rowOff>
    </xdr:from>
    <xdr:to>
      <xdr:col>13</xdr:col>
      <xdr:colOff>9525</xdr:colOff>
      <xdr:row>45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5D065DD2-1077-48EE-AFF9-BEA29E8B2616}"/>
            </a:ext>
          </a:extLst>
        </xdr:cNvPr>
        <xdr:cNvCxnSpPr/>
      </xdr:nvCxnSpPr>
      <xdr:spPr>
        <a:xfrm flipH="1">
          <a:off x="8763000" y="0"/>
          <a:ext cx="19050" cy="85725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AB345-9A71-4A10-9FCC-8B1DB985BF5A}">
  <dimension ref="A1:E7"/>
  <sheetViews>
    <sheetView zoomScale="235" zoomScaleNormal="235" workbookViewId="0">
      <selection activeCell="E2" sqref="E2"/>
    </sheetView>
  </sheetViews>
  <sheetFormatPr defaultRowHeight="15" x14ac:dyDescent="0.25"/>
  <sheetData>
    <row r="1" spans="1:5" x14ac:dyDescent="0.25">
      <c r="A1" s="1" t="s">
        <v>0</v>
      </c>
    </row>
    <row r="2" spans="1:5" x14ac:dyDescent="0.25">
      <c r="D2" t="s">
        <v>1</v>
      </c>
      <c r="E2" s="2">
        <v>63</v>
      </c>
    </row>
    <row r="3" spans="1:5" x14ac:dyDescent="0.25">
      <c r="D3" t="s">
        <v>2</v>
      </c>
      <c r="E3" s="2">
        <v>989.24199999999996</v>
      </c>
    </row>
    <row r="4" spans="1:5" x14ac:dyDescent="0.25">
      <c r="D4" t="s">
        <v>3</v>
      </c>
      <c r="E4" s="2">
        <f>E3*E2</f>
        <v>62322.245999999999</v>
      </c>
    </row>
    <row r="5" spans="1:5" x14ac:dyDescent="0.25">
      <c r="D5" t="s">
        <v>4</v>
      </c>
      <c r="E5" s="2">
        <f>6561+4262</f>
        <v>10823</v>
      </c>
    </row>
    <row r="6" spans="1:5" x14ac:dyDescent="0.25">
      <c r="D6" t="s">
        <v>5</v>
      </c>
      <c r="E6" s="2">
        <f>9879</f>
        <v>9879</v>
      </c>
    </row>
    <row r="7" spans="1:5" x14ac:dyDescent="0.25">
      <c r="D7" t="s">
        <v>6</v>
      </c>
      <c r="E7" s="2">
        <f>E4+E6-E5</f>
        <v>61378.245999999999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1E4BD-0CCB-4B4B-8440-0A8537A331C4}">
  <dimension ref="A1:FH43"/>
  <sheetViews>
    <sheetView tabSelected="1" workbookViewId="0">
      <pane xSplit="1" ySplit="1" topLeftCell="J3" activePane="bottomRight" state="frozen"/>
      <selection pane="topRight" activeCell="B1" sqref="B1"/>
      <selection pane="bottomLeft" activeCell="A2" sqref="A2"/>
      <selection pane="bottomRight" activeCell="P31" sqref="P31"/>
    </sheetView>
  </sheetViews>
  <sheetFormatPr defaultRowHeight="15" x14ac:dyDescent="0.25"/>
  <cols>
    <col min="1" max="1" width="21.85546875" style="2" customWidth="1"/>
    <col min="2" max="4" width="9.140625" style="2"/>
    <col min="5" max="5" width="9.140625" style="2" customWidth="1"/>
    <col min="6" max="21" width="9.140625" style="2"/>
    <col min="22" max="22" width="9.85546875" style="2" bestFit="1" customWidth="1"/>
    <col min="23" max="16384" width="9.140625" style="2"/>
  </cols>
  <sheetData>
    <row r="1" spans="1:18" x14ac:dyDescent="0.25"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I1" s="4">
        <v>2020</v>
      </c>
      <c r="J1" s="4">
        <f>I1+1</f>
        <v>2021</v>
      </c>
      <c r="K1" s="4">
        <f t="shared" ref="K1:R1" si="0">J1+1</f>
        <v>2022</v>
      </c>
      <c r="L1" s="4">
        <f t="shared" si="0"/>
        <v>2023</v>
      </c>
      <c r="M1" s="4">
        <f t="shared" si="0"/>
        <v>2024</v>
      </c>
      <c r="N1" s="4">
        <f t="shared" si="0"/>
        <v>2025</v>
      </c>
      <c r="O1" s="4">
        <f t="shared" si="0"/>
        <v>2026</v>
      </c>
      <c r="P1" s="4">
        <f t="shared" si="0"/>
        <v>2027</v>
      </c>
      <c r="Q1" s="4">
        <f t="shared" si="0"/>
        <v>2028</v>
      </c>
      <c r="R1" s="4">
        <f t="shared" si="0"/>
        <v>2029</v>
      </c>
    </row>
    <row r="2" spans="1:18" s="3" customFormat="1" x14ac:dyDescent="0.25">
      <c r="A2" s="3" t="s">
        <v>14</v>
      </c>
      <c r="K2" s="3">
        <v>27518</v>
      </c>
      <c r="L2" s="3">
        <v>29771</v>
      </c>
      <c r="M2" s="3">
        <v>31797</v>
      </c>
      <c r="N2" s="3">
        <f>M2*1.05</f>
        <v>33386.85</v>
      </c>
      <c r="O2" s="3">
        <f t="shared" ref="O2:R2" si="1">N2*1.05</f>
        <v>35056.192499999997</v>
      </c>
      <c r="P2" s="3">
        <f t="shared" si="1"/>
        <v>36809.002124999999</v>
      </c>
      <c r="Q2" s="3">
        <f t="shared" si="1"/>
        <v>38649.452231249998</v>
      </c>
      <c r="R2" s="3">
        <f t="shared" si="1"/>
        <v>40581.924842812499</v>
      </c>
    </row>
    <row r="3" spans="1:18" x14ac:dyDescent="0.25">
      <c r="A3" s="2" t="s">
        <v>15</v>
      </c>
      <c r="K3" s="2">
        <v>12173</v>
      </c>
      <c r="L3" s="2">
        <v>14385</v>
      </c>
      <c r="M3" s="2">
        <v>15697</v>
      </c>
      <c r="N3" s="2">
        <f>M3*(1+N21)</f>
        <v>16481.850000000002</v>
      </c>
      <c r="O3" s="2">
        <f t="shared" ref="O3:R3" si="2">N3*(1+O21)</f>
        <v>17305.942500000005</v>
      </c>
      <c r="P3" s="2">
        <f t="shared" si="2"/>
        <v>18171.239625000006</v>
      </c>
      <c r="Q3" s="2">
        <f t="shared" si="2"/>
        <v>19079.801606250006</v>
      </c>
      <c r="R3" s="2">
        <f t="shared" si="2"/>
        <v>20033.791686562508</v>
      </c>
    </row>
    <row r="4" spans="1:18" x14ac:dyDescent="0.25">
      <c r="A4" s="2" t="s">
        <v>17</v>
      </c>
      <c r="K4" s="2">
        <v>1572</v>
      </c>
      <c r="L4" s="2">
        <v>1682</v>
      </c>
      <c r="M4" s="2">
        <v>1442</v>
      </c>
      <c r="N4" s="2">
        <f>M4*(1+N21)</f>
        <v>1514.1000000000001</v>
      </c>
      <c r="O4" s="2">
        <f t="shared" ref="O4:R4" si="3">N4*(1+O21)</f>
        <v>1589.8050000000003</v>
      </c>
      <c r="P4" s="2">
        <f t="shared" si="3"/>
        <v>1669.2952500000004</v>
      </c>
      <c r="Q4" s="2">
        <f t="shared" si="3"/>
        <v>1752.7600125000004</v>
      </c>
      <c r="R4" s="2">
        <f t="shared" si="3"/>
        <v>1840.3980131250005</v>
      </c>
    </row>
    <row r="5" spans="1:18" x14ac:dyDescent="0.25">
      <c r="A5" s="2" t="s">
        <v>16</v>
      </c>
      <c r="K5" s="2">
        <v>2120</v>
      </c>
      <c r="L5" s="2">
        <v>1919</v>
      </c>
      <c r="M5" s="2">
        <v>1768</v>
      </c>
      <c r="N5" s="2">
        <f>M5*(1+N21)</f>
        <v>1856.4</v>
      </c>
      <c r="O5" s="2">
        <f t="shared" ref="O5:R5" si="4">N5*(1+O21)</f>
        <v>1949.2200000000003</v>
      </c>
      <c r="P5" s="2">
        <f t="shared" si="4"/>
        <v>2046.6810000000003</v>
      </c>
      <c r="Q5" s="2">
        <f t="shared" si="4"/>
        <v>2149.0150500000004</v>
      </c>
      <c r="R5" s="2">
        <f t="shared" si="4"/>
        <v>2256.4658025000003</v>
      </c>
    </row>
    <row r="6" spans="1:18" x14ac:dyDescent="0.25">
      <c r="A6" s="2" t="s">
        <v>35</v>
      </c>
      <c r="K6" s="2">
        <f>SUM(K3:K5)</f>
        <v>15865</v>
      </c>
      <c r="L6" s="2">
        <f>SUM(L3:L5)</f>
        <v>17986</v>
      </c>
      <c r="M6" s="2">
        <f>SUM(M3:M5)</f>
        <v>18907</v>
      </c>
      <c r="N6" s="2">
        <f>N2*(1-N25)</f>
        <v>19698.2415</v>
      </c>
      <c r="O6" s="2">
        <f t="shared" ref="O6:R6" si="5">O2*(1-O25)</f>
        <v>20332.591650000002</v>
      </c>
      <c r="P6" s="2">
        <f t="shared" si="5"/>
        <v>21349.221232500004</v>
      </c>
      <c r="Q6" s="2">
        <f t="shared" si="5"/>
        <v>22416.682294125003</v>
      </c>
      <c r="R6" s="2">
        <f t="shared" si="5"/>
        <v>23537.516408831252</v>
      </c>
    </row>
    <row r="7" spans="1:18" x14ac:dyDescent="0.25">
      <c r="A7" s="2" t="s">
        <v>36</v>
      </c>
      <c r="K7" s="2">
        <f>K2-K6</f>
        <v>11653</v>
      </c>
      <c r="L7" s="2">
        <f t="shared" ref="L7:M7" si="6">L2-L6</f>
        <v>11785</v>
      </c>
      <c r="M7" s="2">
        <f t="shared" si="6"/>
        <v>12890</v>
      </c>
      <c r="N7" s="2">
        <f t="shared" ref="N7" si="7">N2-N6</f>
        <v>13688.608499999998</v>
      </c>
      <c r="O7" s="2">
        <f t="shared" ref="O7" si="8">O2-O6</f>
        <v>14723.600849999995</v>
      </c>
      <c r="P7" s="2">
        <f t="shared" ref="P7" si="9">P2-P6</f>
        <v>15459.780892499995</v>
      </c>
      <c r="Q7" s="2">
        <f t="shared" ref="Q7" si="10">Q2-Q6</f>
        <v>16232.769937124995</v>
      </c>
      <c r="R7" s="2">
        <f t="shared" ref="R7:W7" si="11">R2-R6</f>
        <v>17044.408433981247</v>
      </c>
    </row>
    <row r="8" spans="1:18" x14ac:dyDescent="0.25">
      <c r="A8" s="2" t="s">
        <v>18</v>
      </c>
      <c r="K8" s="2">
        <v>2257</v>
      </c>
      <c r="L8" s="2">
        <v>1809</v>
      </c>
      <c r="M8" s="2">
        <v>2001</v>
      </c>
      <c r="N8" s="2">
        <f>M8*(1+N21)</f>
        <v>2101.0500000000002</v>
      </c>
      <c r="O8" s="2">
        <f t="shared" ref="O8:R8" si="12">N8*(1+O21)</f>
        <v>2206.1025000000004</v>
      </c>
      <c r="P8" s="2">
        <f t="shared" si="12"/>
        <v>2316.4076250000007</v>
      </c>
      <c r="Q8" s="2">
        <f t="shared" si="12"/>
        <v>2432.2280062500008</v>
      </c>
      <c r="R8" s="2">
        <f t="shared" si="12"/>
        <v>2553.8394065625012</v>
      </c>
    </row>
    <row r="9" spans="1:18" x14ac:dyDescent="0.25">
      <c r="A9" s="2" t="s">
        <v>19</v>
      </c>
      <c r="K9" s="2">
        <v>3253</v>
      </c>
      <c r="L9" s="2">
        <v>2973</v>
      </c>
      <c r="M9" s="2">
        <v>2979</v>
      </c>
      <c r="N9" s="2">
        <f>M9*(1+N21)</f>
        <v>3127.9500000000003</v>
      </c>
      <c r="O9" s="2">
        <f t="shared" ref="O9:R9" si="13">N9*(1+O21)</f>
        <v>3284.3475000000003</v>
      </c>
      <c r="P9" s="2">
        <f t="shared" si="13"/>
        <v>3448.5648750000005</v>
      </c>
      <c r="Q9" s="2">
        <f t="shared" si="13"/>
        <v>3620.9931187500006</v>
      </c>
      <c r="R9" s="2">
        <f t="shared" si="13"/>
        <v>3802.0427746875007</v>
      </c>
    </row>
    <row r="10" spans="1:18" x14ac:dyDescent="0.25">
      <c r="A10" s="2" t="s">
        <v>20</v>
      </c>
      <c r="K10" s="2">
        <v>2099</v>
      </c>
      <c r="L10" s="2">
        <v>2059</v>
      </c>
      <c r="M10" s="2">
        <v>2147</v>
      </c>
      <c r="N10" s="2">
        <f>M10*(1+N21)</f>
        <v>2254.35</v>
      </c>
      <c r="O10" s="2">
        <f t="shared" ref="O10:R10" si="14">N10*(1+O21)</f>
        <v>2367.0675000000001</v>
      </c>
      <c r="P10" s="2">
        <f t="shared" si="14"/>
        <v>2485.4208750000003</v>
      </c>
      <c r="Q10" s="2">
        <f t="shared" si="14"/>
        <v>2609.6919187500002</v>
      </c>
      <c r="R10" s="2">
        <f t="shared" si="14"/>
        <v>2740.1765146875005</v>
      </c>
    </row>
    <row r="11" spans="1:18" x14ac:dyDescent="0.25">
      <c r="A11" s="2" t="s">
        <v>21</v>
      </c>
      <c r="K11" s="2">
        <v>207</v>
      </c>
      <c r="L11" s="2">
        <v>-84</v>
      </c>
      <c r="M11" s="2">
        <v>438</v>
      </c>
      <c r="N11" s="2">
        <f>M11*(1+N21)</f>
        <v>459.90000000000003</v>
      </c>
      <c r="O11" s="2">
        <f t="shared" ref="O11:R11" si="15">N11*(1+O21)</f>
        <v>482.89500000000004</v>
      </c>
      <c r="P11" s="2">
        <f t="shared" si="15"/>
        <v>507.03975000000008</v>
      </c>
      <c r="Q11" s="2">
        <f t="shared" si="15"/>
        <v>532.39173750000009</v>
      </c>
      <c r="R11" s="2">
        <f t="shared" si="15"/>
        <v>559.01132437500007</v>
      </c>
    </row>
    <row r="12" spans="1:18" x14ac:dyDescent="0.25">
      <c r="A12" s="2" t="s">
        <v>22</v>
      </c>
      <c r="K12" s="2">
        <f>SUM(K8:K11)</f>
        <v>7816</v>
      </c>
      <c r="L12" s="2">
        <f t="shared" ref="L12:M12" si="16">SUM(L8:L11)</f>
        <v>6757</v>
      </c>
      <c r="M12" s="2">
        <f t="shared" si="16"/>
        <v>7565</v>
      </c>
      <c r="N12" s="2">
        <f t="shared" ref="N12" si="17">SUM(N8:N11)</f>
        <v>7943.25</v>
      </c>
      <c r="O12" s="2">
        <f t="shared" ref="O12" si="18">SUM(O8:O11)</f>
        <v>8340.4125000000004</v>
      </c>
      <c r="P12" s="2">
        <f t="shared" ref="P12" si="19">SUM(P8:P11)</f>
        <v>8757.4331250000014</v>
      </c>
      <c r="Q12" s="2">
        <f t="shared" ref="Q12" si="20">SUM(Q8:Q11)</f>
        <v>9195.3047812500026</v>
      </c>
      <c r="R12" s="2">
        <f t="shared" ref="R12:W12" si="21">SUM(R8:R11)</f>
        <v>9655.0700203125034</v>
      </c>
    </row>
    <row r="13" spans="1:18" s="3" customFormat="1" x14ac:dyDescent="0.25">
      <c r="A13" s="3" t="s">
        <v>23</v>
      </c>
      <c r="K13" s="3">
        <f>K7-K12</f>
        <v>3837</v>
      </c>
      <c r="L13" s="3">
        <f t="shared" ref="L13:M13" si="22">L7-L12</f>
        <v>5028</v>
      </c>
      <c r="M13" s="3">
        <f t="shared" si="22"/>
        <v>5325</v>
      </c>
      <c r="N13" s="3">
        <f t="shared" ref="N13" si="23">N7-N12</f>
        <v>5745.3584999999985</v>
      </c>
      <c r="O13" s="3">
        <f t="shared" ref="O13" si="24">O7-O12</f>
        <v>6383.1883499999949</v>
      </c>
      <c r="P13" s="3">
        <f t="shared" ref="P13" si="25">P7-P12</f>
        <v>6702.347767499994</v>
      </c>
      <c r="Q13" s="3">
        <f t="shared" ref="Q13" si="26">Q7-Q12</f>
        <v>7037.465155874992</v>
      </c>
      <c r="R13" s="3">
        <f t="shared" ref="R13:W13" si="27">R7-R12</f>
        <v>7389.3384136687437</v>
      </c>
    </row>
    <row r="14" spans="1:18" x14ac:dyDescent="0.25">
      <c r="A14" s="2" t="s">
        <v>24</v>
      </c>
      <c r="K14" s="2">
        <v>-471</v>
      </c>
      <c r="L14" s="2">
        <v>383</v>
      </c>
      <c r="M14" s="2">
        <v>4</v>
      </c>
      <c r="N14" s="2">
        <f>M32*$U$22</f>
        <v>0</v>
      </c>
      <c r="O14" s="2">
        <f>N32*$U$22</f>
        <v>272.32999289999992</v>
      </c>
      <c r="P14" s="2">
        <f>O32*$U$22</f>
        <v>587.80156235345953</v>
      </c>
      <c r="Q14" s="2">
        <f>P32*$U$22</f>
        <v>933.35464058851323</v>
      </c>
      <c r="R14" s="2">
        <f>Q32*$U$22</f>
        <v>1311.1714989408833</v>
      </c>
    </row>
    <row r="15" spans="1:18" x14ac:dyDescent="0.25">
      <c r="A15" s="2" t="s">
        <v>25</v>
      </c>
      <c r="K15" s="2">
        <f>K13+K14</f>
        <v>3366</v>
      </c>
      <c r="L15" s="2">
        <f t="shared" ref="L15:M15" si="28">L13+L14</f>
        <v>5411</v>
      </c>
      <c r="M15" s="2">
        <f t="shared" si="28"/>
        <v>5329</v>
      </c>
      <c r="N15" s="2">
        <f t="shared" ref="N15" si="29">N13+N14</f>
        <v>5745.3584999999985</v>
      </c>
      <c r="O15" s="2">
        <f t="shared" ref="O15" si="30">O13+O14</f>
        <v>6655.5183428999944</v>
      </c>
      <c r="P15" s="2">
        <f t="shared" ref="P15" si="31">P13+P14</f>
        <v>7290.1493298534533</v>
      </c>
      <c r="Q15" s="2">
        <f t="shared" ref="Q15" si="32">Q13+Q14</f>
        <v>7970.8197964635056</v>
      </c>
      <c r="R15" s="2">
        <f t="shared" ref="R15:W15" si="33">R13+R14</f>
        <v>8700.5099126096266</v>
      </c>
    </row>
    <row r="16" spans="1:18" x14ac:dyDescent="0.25">
      <c r="A16" s="2" t="s">
        <v>26</v>
      </c>
      <c r="K16" s="2">
        <v>947</v>
      </c>
      <c r="L16" s="2">
        <v>1165</v>
      </c>
      <c r="M16" s="2">
        <v>1182</v>
      </c>
      <c r="N16" s="2">
        <f>N23*N15</f>
        <v>1206.5252849999997</v>
      </c>
      <c r="O16" s="2">
        <f t="shared" ref="O16:R16" si="34">O23*O15</f>
        <v>1397.6588520089988</v>
      </c>
      <c r="P16" s="2">
        <f t="shared" si="34"/>
        <v>1530.9313592692251</v>
      </c>
      <c r="Q16" s="2">
        <f t="shared" si="34"/>
        <v>1673.8721572573361</v>
      </c>
      <c r="R16" s="2">
        <f t="shared" si="34"/>
        <v>1827.1070816480214</v>
      </c>
    </row>
    <row r="17" spans="1:164" s="3" customFormat="1" x14ac:dyDescent="0.25">
      <c r="A17" s="3" t="s">
        <v>27</v>
      </c>
      <c r="K17" s="3">
        <f>K15-K16</f>
        <v>2419</v>
      </c>
      <c r="L17" s="3">
        <f t="shared" ref="L17:M17" si="35">L15-L16</f>
        <v>4246</v>
      </c>
      <c r="M17" s="3">
        <f t="shared" si="35"/>
        <v>4147</v>
      </c>
      <c r="N17" s="3">
        <f t="shared" ref="N17" si="36">N15-N16</f>
        <v>4538.8332149999987</v>
      </c>
      <c r="O17" s="3">
        <f t="shared" ref="O17" si="37">O15-O16</f>
        <v>5257.8594908909954</v>
      </c>
      <c r="P17" s="3">
        <f t="shared" ref="P17" si="38">P15-P16</f>
        <v>5759.2179705842282</v>
      </c>
      <c r="Q17" s="3">
        <f t="shared" ref="Q17" si="39">Q15-Q16</f>
        <v>6296.9476392061697</v>
      </c>
      <c r="R17" s="3">
        <f t="shared" ref="R17:W17" si="40">R15-R16</f>
        <v>6873.4028309616051</v>
      </c>
      <c r="S17" s="3">
        <f>R17*(1+$U$23)</f>
        <v>6942.1368592712215</v>
      </c>
      <c r="T17" s="3">
        <f>S17*(1+$U$23)</f>
        <v>7011.558227863934</v>
      </c>
      <c r="U17" s="3">
        <f>T17*(1+$U$23)</f>
        <v>7081.6738101425735</v>
      </c>
      <c r="V17" s="3">
        <f>U17*(1+$U$23)</f>
        <v>7152.490548243999</v>
      </c>
      <c r="W17" s="3">
        <f>V17*(1+$U$23)</f>
        <v>7224.0154537264389</v>
      </c>
      <c r="X17" s="3">
        <f>W17*(1+$U$23)</f>
        <v>7296.2556082637029</v>
      </c>
      <c r="Y17" s="3">
        <f>X17*(1+$U$23)</f>
        <v>7369.21816434634</v>
      </c>
      <c r="Z17" s="3">
        <f>Y17*(1+$U$23)</f>
        <v>7442.9103459898033</v>
      </c>
      <c r="AA17" s="3">
        <f>Z17*(1+$U$23)</f>
        <v>7517.3394494497015</v>
      </c>
      <c r="AB17" s="3">
        <f>AA17*(1+$U$23)</f>
        <v>7592.5128439441987</v>
      </c>
      <c r="AC17" s="3">
        <f>AB17*(1+$U$23)</f>
        <v>7668.437972383641</v>
      </c>
      <c r="AD17" s="3">
        <f>AC17*(1+$U$23)</f>
        <v>7745.1223521074771</v>
      </c>
      <c r="AE17" s="3">
        <f>AD17*(1+$U$23)</f>
        <v>7822.5735756285521</v>
      </c>
      <c r="AF17" s="3">
        <f>AE17*(1+$U$23)</f>
        <v>7900.7993113848379</v>
      </c>
      <c r="AG17" s="3">
        <f>AF17*(1+$U$23)</f>
        <v>7979.8073044986868</v>
      </c>
      <c r="AH17" s="3">
        <f>AG17*(1+$U$23)</f>
        <v>8059.605377543674</v>
      </c>
      <c r="AI17" s="3">
        <f>AH17*(1+$U$23)</f>
        <v>8140.2014313191112</v>
      </c>
      <c r="AJ17" s="3">
        <f>AI17*(1+$U$23)</f>
        <v>8221.6034456323032</v>
      </c>
      <c r="AK17" s="3">
        <f>AJ17*(1+$U$23)</f>
        <v>8303.8194800886267</v>
      </c>
      <c r="AL17" s="3">
        <f>AK17*(1+$U$23)</f>
        <v>8386.8576748895139</v>
      </c>
      <c r="AM17" s="3">
        <f>AL17*(1+$U$23)</f>
        <v>8470.7262516384089</v>
      </c>
      <c r="AN17" s="3">
        <f>AM17*(1+$U$23)</f>
        <v>8555.4335141547926</v>
      </c>
      <c r="AO17" s="3">
        <f>AN17*(1+$U$23)</f>
        <v>8640.9878492963398</v>
      </c>
      <c r="AP17" s="3">
        <f>AO17*(1+$U$23)</f>
        <v>8727.3977277893027</v>
      </c>
      <c r="AQ17" s="3">
        <f>AP17*(1+$U$23)</f>
        <v>8814.6717050671959</v>
      </c>
      <c r="AR17" s="3">
        <f>AQ17*(1+$U$23)</f>
        <v>8902.8184221178672</v>
      </c>
      <c r="AS17" s="3">
        <f>AR17*(1+$U$23)</f>
        <v>8991.846606339046</v>
      </c>
      <c r="AT17" s="3">
        <f>AS17*(1+$U$23)</f>
        <v>9081.765072402437</v>
      </c>
      <c r="AU17" s="3">
        <f>AT17*(1+$U$23)</f>
        <v>9172.5827231264611</v>
      </c>
      <c r="AV17" s="3">
        <f>AU17*(1+$U$23)</f>
        <v>9264.3085503577258</v>
      </c>
      <c r="AW17" s="3">
        <f>AV17*(1+$U$23)</f>
        <v>9356.9516358613037</v>
      </c>
      <c r="AX17" s="3">
        <f>AW17*(1+$U$23)</f>
        <v>9450.521152219917</v>
      </c>
      <c r="AY17" s="3">
        <f>AX17*(1+$U$23)</f>
        <v>9545.0263637421158</v>
      </c>
      <c r="AZ17" s="3">
        <f>AY17*(1+$U$23)</f>
        <v>9640.4766273795376</v>
      </c>
      <c r="BA17" s="3">
        <f>AZ17*(1+$U$23)</f>
        <v>9736.8813936533334</v>
      </c>
      <c r="BB17" s="3">
        <f>BA17*(1+$U$23)</f>
        <v>9834.2502075898665</v>
      </c>
      <c r="BC17" s="3">
        <f>BB17*(1+$U$23)</f>
        <v>9932.5927096657651</v>
      </c>
      <c r="BD17" s="3">
        <f>BC17*(1+$U$23)</f>
        <v>10031.918636762422</v>
      </c>
      <c r="BE17" s="3">
        <f>BD17*(1+$U$23)</f>
        <v>10132.237823130046</v>
      </c>
      <c r="BF17" s="3">
        <f>BE17*(1+$U$23)</f>
        <v>10233.560201361346</v>
      </c>
      <c r="BG17" s="3">
        <f>BF17*(1+$U$23)</f>
        <v>10335.89580337496</v>
      </c>
      <c r="BH17" s="3">
        <f>BG17*(1+$U$23)</f>
        <v>10439.254761408711</v>
      </c>
      <c r="BI17" s="3">
        <f>BH17*(1+$U$23)</f>
        <v>10543.647309022797</v>
      </c>
      <c r="BJ17" s="3">
        <f>BI17*(1+$U$23)</f>
        <v>10649.083782113026</v>
      </c>
      <c r="BK17" s="3">
        <f>BJ17*(1+$U$23)</f>
        <v>10755.574619934157</v>
      </c>
      <c r="BL17" s="3">
        <f>BK17*(1+$U$23)</f>
        <v>10863.130366133499</v>
      </c>
      <c r="BM17" s="3">
        <f>BL17*(1+$U$23)</f>
        <v>10971.761669794834</v>
      </c>
      <c r="BN17" s="3">
        <f>BM17*(1+$U$23)</f>
        <v>11081.479286492782</v>
      </c>
      <c r="BO17" s="3">
        <f>BN17*(1+$U$23)</f>
        <v>11192.294079357711</v>
      </c>
      <c r="BP17" s="3">
        <f>BO17*(1+$U$23)</f>
        <v>11304.217020151287</v>
      </c>
      <c r="BQ17" s="3">
        <f>BP17*(1+$U$23)</f>
        <v>11417.259190352801</v>
      </c>
      <c r="BR17" s="3">
        <f>BQ17*(1+$U$23)</f>
        <v>11531.43178225633</v>
      </c>
      <c r="BS17" s="3">
        <f>BR17*(1+$U$23)</f>
        <v>11646.746100078894</v>
      </c>
      <c r="BT17" s="3">
        <f>BS17*(1+$U$23)</f>
        <v>11763.213561079683</v>
      </c>
      <c r="BU17" s="3">
        <f>BT17*(1+$U$23)</f>
        <v>11880.84569669048</v>
      </c>
      <c r="BV17" s="3">
        <f>BU17*(1+$U$23)</f>
        <v>11999.654153657384</v>
      </c>
      <c r="BW17" s="3">
        <f>BV17*(1+$U$23)</f>
        <v>12119.650695193957</v>
      </c>
      <c r="BX17" s="3">
        <f>BW17*(1+$U$23)</f>
        <v>12240.847202145897</v>
      </c>
      <c r="BY17" s="3">
        <f>BX17*(1+$U$23)</f>
        <v>12363.255674167356</v>
      </c>
      <c r="BZ17" s="3">
        <f>BY17*(1+$U$23)</f>
        <v>12486.88823090903</v>
      </c>
      <c r="CA17" s="3">
        <f>BZ17*(1+$U$23)</f>
        <v>12611.75711321812</v>
      </c>
      <c r="CB17" s="3">
        <f>CA17*(1+$U$23)</f>
        <v>12737.874684350301</v>
      </c>
      <c r="CC17" s="3">
        <f>CB17*(1+$U$23)</f>
        <v>12865.253431193805</v>
      </c>
      <c r="CD17" s="3">
        <f>CC17*(1+$U$23)</f>
        <v>12993.905965505743</v>
      </c>
      <c r="CE17" s="3">
        <f>CD17*(1+$U$23)</f>
        <v>13123.845025160801</v>
      </c>
      <c r="CF17" s="3">
        <f>CE17*(1+$U$23)</f>
        <v>13255.08347541241</v>
      </c>
      <c r="CG17" s="3">
        <f>CF17*(1+$U$23)</f>
        <v>13387.634310166533</v>
      </c>
      <c r="CH17" s="3">
        <f>CG17*(1+$U$23)</f>
        <v>13521.510653268198</v>
      </c>
      <c r="CI17" s="3">
        <f>CH17*(1+$U$23)</f>
        <v>13656.72575980088</v>
      </c>
      <c r="CJ17" s="3">
        <f>CI17*(1+$U$23)</f>
        <v>13793.29301739889</v>
      </c>
      <c r="CK17" s="3">
        <f>CJ17*(1+$U$23)</f>
        <v>13931.225947572879</v>
      </c>
      <c r="CL17" s="3">
        <f>CK17*(1+$U$23)</f>
        <v>14070.538207048608</v>
      </c>
      <c r="CM17" s="3">
        <f>CL17*(1+$U$23)</f>
        <v>14211.243589119094</v>
      </c>
      <c r="CN17" s="3">
        <f>CM17*(1+$U$23)</f>
        <v>14353.356025010286</v>
      </c>
      <c r="CO17" s="3">
        <f>CN17*(1+$U$23)</f>
        <v>14496.889585260389</v>
      </c>
      <c r="CP17" s="3">
        <f>CO17*(1+$U$23)</f>
        <v>14641.858481112993</v>
      </c>
      <c r="CQ17" s="3">
        <f>CP17*(1+$U$23)</f>
        <v>14788.277065924123</v>
      </c>
      <c r="CR17" s="3">
        <f>CQ17*(1+$U$23)</f>
        <v>14936.159836583365</v>
      </c>
      <c r="CS17" s="3">
        <f>CR17*(1+$U$23)</f>
        <v>15085.5214349492</v>
      </c>
      <c r="CT17" s="3">
        <f>CS17*(1+$U$23)</f>
        <v>15236.376649298692</v>
      </c>
      <c r="CU17" s="3">
        <f>CT17*(1+$U$23)</f>
        <v>15388.740415791679</v>
      </c>
      <c r="CV17" s="3">
        <f>CU17*(1+$U$23)</f>
        <v>15542.627819949596</v>
      </c>
      <c r="CW17" s="3">
        <f>CV17*(1+$U$23)</f>
        <v>15698.054098149092</v>
      </c>
      <c r="CX17" s="3">
        <f>CW17*(1+$U$23)</f>
        <v>15855.034639130583</v>
      </c>
      <c r="CY17" s="3">
        <f>CX17*(1+$U$23)</f>
        <v>16013.584985521889</v>
      </c>
      <c r="CZ17" s="3">
        <f>CY17*(1+$U$23)</f>
        <v>16173.720835377109</v>
      </c>
      <c r="DA17" s="3">
        <f>CZ17*(1+$U$23)</f>
        <v>16335.458043730881</v>
      </c>
      <c r="DB17" s="3">
        <f>DA17*(1+$U$23)</f>
        <v>16498.812624168189</v>
      </c>
      <c r="DC17" s="3">
        <f>DB17*(1+$U$23)</f>
        <v>16663.800750409871</v>
      </c>
      <c r="DD17" s="3">
        <f>DC17*(1+$U$23)</f>
        <v>16830.438757913969</v>
      </c>
      <c r="DE17" s="3">
        <f>DD17*(1+$U$23)</f>
        <v>16998.74314549311</v>
      </c>
      <c r="DF17" s="3">
        <f>DE17*(1+$U$23)</f>
        <v>17168.730576948041</v>
      </c>
      <c r="DG17" s="3">
        <f>DF17*(1+$U$23)</f>
        <v>17340.41788271752</v>
      </c>
      <c r="DH17" s="3">
        <f>DG17*(1+$U$23)</f>
        <v>17513.822061544695</v>
      </c>
      <c r="DI17" s="3">
        <f>DH17*(1+$U$23)</f>
        <v>17688.960282160144</v>
      </c>
      <c r="DJ17" s="3">
        <f>DI17*(1+$U$23)</f>
        <v>17865.849884981744</v>
      </c>
      <c r="DK17" s="3">
        <f>DJ17*(1+$U$23)</f>
        <v>18044.508383831562</v>
      </c>
      <c r="DL17" s="3">
        <f>DK17*(1+$U$23)</f>
        <v>18224.953467669879</v>
      </c>
      <c r="DM17" s="3">
        <f>DL17*(1+$U$23)</f>
        <v>18407.203002346578</v>
      </c>
      <c r="DN17" s="3">
        <f>DM17*(1+$U$23)</f>
        <v>18591.275032370042</v>
      </c>
      <c r="DO17" s="3">
        <f>DN17*(1+$U$23)</f>
        <v>18777.187782693742</v>
      </c>
      <c r="DP17" s="3">
        <f>DO17*(1+$U$23)</f>
        <v>18964.959660520679</v>
      </c>
      <c r="DQ17" s="3">
        <f>DP17*(1+$U$23)</f>
        <v>19154.609257125885</v>
      </c>
      <c r="DR17" s="3">
        <f>DQ17*(1+$U$23)</f>
        <v>19346.155349697143</v>
      </c>
      <c r="DS17" s="3">
        <f>DR17*(1+$U$23)</f>
        <v>19539.616903194114</v>
      </c>
      <c r="DT17" s="3">
        <f>DS17*(1+$U$23)</f>
        <v>19735.013072226055</v>
      </c>
      <c r="DU17" s="3">
        <f>DT17*(1+$U$23)</f>
        <v>19932.363202948316</v>
      </c>
      <c r="DV17" s="3">
        <f>DU17*(1+$U$23)</f>
        <v>20131.686834977798</v>
      </c>
      <c r="DW17" s="3">
        <f>DV17*(1+$U$23)</f>
        <v>20333.003703327577</v>
      </c>
      <c r="DX17" s="3">
        <f>DW17*(1+$U$23)</f>
        <v>20536.333740360853</v>
      </c>
      <c r="DY17" s="3">
        <f>DX17*(1+$U$23)</f>
        <v>20741.69707776446</v>
      </c>
      <c r="DZ17" s="3">
        <f>DY17*(1+$U$23)</f>
        <v>20949.114048542106</v>
      </c>
      <c r="EA17" s="3">
        <f>DZ17*(1+$U$23)</f>
        <v>21158.605189027527</v>
      </c>
      <c r="EB17" s="3">
        <f>EA17*(1+$U$23)</f>
        <v>21370.1912409178</v>
      </c>
      <c r="EC17" s="3">
        <f>EB17*(1+$U$23)</f>
        <v>21583.893153326979</v>
      </c>
      <c r="ED17" s="3">
        <f>EC17*(1+$U$23)</f>
        <v>21799.73208486025</v>
      </c>
      <c r="EE17" s="3">
        <f>ED17*(1+$U$23)</f>
        <v>22017.729405708855</v>
      </c>
      <c r="EF17" s="3">
        <f>EE17*(1+$U$23)</f>
        <v>22237.906699765943</v>
      </c>
      <c r="EG17" s="3">
        <f>EF17*(1+$U$23)</f>
        <v>22460.285766763602</v>
      </c>
      <c r="EH17" s="3">
        <f>EG17*(1+$U$23)</f>
        <v>22684.888624431238</v>
      </c>
      <c r="EI17" s="3">
        <f>EH17*(1+$U$23)</f>
        <v>22911.73751067555</v>
      </c>
      <c r="EJ17" s="3">
        <f>EI17*(1+$U$23)</f>
        <v>23140.854885782304</v>
      </c>
      <c r="EK17" s="3">
        <f>EJ17*(1+$U$23)</f>
        <v>23372.263434640128</v>
      </c>
      <c r="EL17" s="3">
        <f>EK17*(1+$U$23)</f>
        <v>23605.986068986531</v>
      </c>
      <c r="EM17" s="3">
        <f>EL17*(1+$U$23)</f>
        <v>23842.045929676395</v>
      </c>
      <c r="EN17" s="3">
        <f>EM17*(1+$U$23)</f>
        <v>24080.46638897316</v>
      </c>
      <c r="EO17" s="3">
        <f>EN17*(1+$U$23)</f>
        <v>24321.271052862892</v>
      </c>
      <c r="EP17" s="3">
        <f>EO17*(1+$U$23)</f>
        <v>24564.483763391523</v>
      </c>
      <c r="EQ17" s="3">
        <f>EP17*(1+$U$23)</f>
        <v>24810.128601025437</v>
      </c>
      <c r="ER17" s="3">
        <f>EQ17*(1+$U$23)</f>
        <v>25058.22988703569</v>
      </c>
      <c r="ES17" s="3">
        <f>ER17*(1+$U$23)</f>
        <v>25308.812185906048</v>
      </c>
      <c r="ET17" s="3">
        <f>ES17*(1+$U$23)</f>
        <v>25561.90030776511</v>
      </c>
      <c r="EU17" s="3">
        <f>ET17*(1+$U$23)</f>
        <v>25817.519310842763</v>
      </c>
      <c r="EV17" s="3">
        <f>EU17*(1+$U$23)</f>
        <v>26075.694503951192</v>
      </c>
      <c r="EW17" s="3">
        <f>EV17*(1+$U$23)</f>
        <v>26336.451448990705</v>
      </c>
      <c r="EX17" s="3">
        <f>EW17*(1+$U$23)</f>
        <v>26599.815963480611</v>
      </c>
      <c r="EY17" s="3">
        <f>EX17*(1+$U$23)</f>
        <v>26865.814123115419</v>
      </c>
      <c r="EZ17" s="3">
        <f>EY17*(1+$U$23)</f>
        <v>27134.472264346572</v>
      </c>
      <c r="FA17" s="3">
        <f>EZ17*(1+$U$23)</f>
        <v>27405.816986990038</v>
      </c>
      <c r="FB17" s="3">
        <f>FA17*(1+$U$23)</f>
        <v>27679.875156859936</v>
      </c>
      <c r="FC17" s="3">
        <f>FB17*(1+$U$23)</f>
        <v>27956.673908428536</v>
      </c>
      <c r="FD17" s="3">
        <f>FC17*(1+$U$23)</f>
        <v>28236.240647512823</v>
      </c>
      <c r="FE17" s="3">
        <f>FD17*(1+$U$23)</f>
        <v>28518.60305398795</v>
      </c>
      <c r="FF17" s="3">
        <f>FE17*(1+$U$23)</f>
        <v>28803.789084527831</v>
      </c>
      <c r="FG17" s="3">
        <f>FF17*(1+$U$23)</f>
        <v>29091.826975373111</v>
      </c>
      <c r="FH17" s="3">
        <f>FG17*(1+$U$23)</f>
        <v>29382.745245126844</v>
      </c>
    </row>
    <row r="18" spans="1:164" x14ac:dyDescent="0.25">
      <c r="A18" s="2" t="s">
        <v>2</v>
      </c>
      <c r="K18" s="2">
        <v>1158</v>
      </c>
      <c r="L18" s="2">
        <v>1107</v>
      </c>
      <c r="M18" s="2">
        <v>1039</v>
      </c>
      <c r="N18" s="2">
        <v>1039</v>
      </c>
      <c r="O18" s="2">
        <v>1039</v>
      </c>
      <c r="P18" s="2">
        <v>1039</v>
      </c>
      <c r="Q18" s="2">
        <v>1039</v>
      </c>
      <c r="R18" s="2">
        <v>1039</v>
      </c>
    </row>
    <row r="19" spans="1:164" x14ac:dyDescent="0.25">
      <c r="A19" s="2" t="s">
        <v>7</v>
      </c>
      <c r="F19" s="5">
        <v>1.1299999999999999</v>
      </c>
      <c r="G19" s="5"/>
      <c r="K19" s="5">
        <f>K17/K18</f>
        <v>2.0889464594127807</v>
      </c>
      <c r="L19" s="5">
        <f>L17/L18</f>
        <v>3.8355916892502258</v>
      </c>
      <c r="M19" s="5">
        <f>M17/M18</f>
        <v>3.991337824831569</v>
      </c>
      <c r="N19" s="5">
        <f t="shared" ref="N19:R19" si="41">N17/N18</f>
        <v>4.368463152069296</v>
      </c>
      <c r="O19" s="5">
        <f t="shared" si="41"/>
        <v>5.0604999912329118</v>
      </c>
      <c r="P19" s="5">
        <f t="shared" si="41"/>
        <v>5.5430394327085928</v>
      </c>
      <c r="Q19" s="5">
        <f t="shared" si="41"/>
        <v>6.0605848308047827</v>
      </c>
      <c r="R19" s="5">
        <f t="shared" si="41"/>
        <v>6.6154021472200242</v>
      </c>
    </row>
    <row r="21" spans="1:164" s="3" customFormat="1" x14ac:dyDescent="0.25">
      <c r="A21" s="3" t="s">
        <v>28</v>
      </c>
      <c r="L21" s="7">
        <f>L2/K2-1</f>
        <v>8.1873682680427384E-2</v>
      </c>
      <c r="M21" s="7">
        <f>M2/L2-1</f>
        <v>6.8052803063383793E-2</v>
      </c>
      <c r="N21" s="7">
        <f t="shared" ref="N21:R21" si="42">N2/M2-1</f>
        <v>5.0000000000000044E-2</v>
      </c>
      <c r="O21" s="7">
        <f t="shared" si="42"/>
        <v>5.0000000000000044E-2</v>
      </c>
      <c r="P21" s="7">
        <f t="shared" si="42"/>
        <v>5.0000000000000044E-2</v>
      </c>
      <c r="Q21" s="7">
        <f t="shared" si="42"/>
        <v>5.0000000000000044E-2</v>
      </c>
      <c r="R21" s="7">
        <f t="shared" si="42"/>
        <v>5.0000000000000044E-2</v>
      </c>
    </row>
    <row r="22" spans="1:164" x14ac:dyDescent="0.25">
      <c r="A22" s="2" t="s">
        <v>29</v>
      </c>
      <c r="T22" s="2" t="s">
        <v>47</v>
      </c>
      <c r="U22" s="6">
        <v>0.06</v>
      </c>
    </row>
    <row r="23" spans="1:164" x14ac:dyDescent="0.25">
      <c r="A23" s="2" t="s">
        <v>42</v>
      </c>
      <c r="F23" s="6">
        <v>0.25</v>
      </c>
      <c r="K23" s="6">
        <f>K16/K15</f>
        <v>0.28134284016636957</v>
      </c>
      <c r="L23" s="6">
        <f>L16/L15</f>
        <v>0.21530216226205878</v>
      </c>
      <c r="M23" s="6">
        <f>M16/M15</f>
        <v>0.22180521673860012</v>
      </c>
      <c r="N23" s="6">
        <v>0.21</v>
      </c>
      <c r="O23" s="6">
        <v>0.21</v>
      </c>
      <c r="P23" s="6">
        <v>0.21</v>
      </c>
      <c r="Q23" s="6">
        <v>0.21</v>
      </c>
      <c r="R23" s="6">
        <v>0.21</v>
      </c>
      <c r="T23" s="2" t="s">
        <v>44</v>
      </c>
      <c r="U23" s="6">
        <v>0.01</v>
      </c>
    </row>
    <row r="24" spans="1:164" x14ac:dyDescent="0.25">
      <c r="T24" s="2" t="s">
        <v>45</v>
      </c>
      <c r="U24" s="8">
        <v>0.08</v>
      </c>
    </row>
    <row r="25" spans="1:164" s="3" customFormat="1" x14ac:dyDescent="0.25">
      <c r="A25" s="3" t="s">
        <v>30</v>
      </c>
      <c r="K25" s="7">
        <f>K7/K2</f>
        <v>0.42346827531070574</v>
      </c>
      <c r="L25" s="7">
        <f t="shared" ref="L25:M25" si="43">L7/L2</f>
        <v>0.39585502670383932</v>
      </c>
      <c r="M25" s="7">
        <f t="shared" si="43"/>
        <v>0.40538415573796271</v>
      </c>
      <c r="N25" s="7">
        <v>0.41</v>
      </c>
      <c r="O25" s="7">
        <v>0.42</v>
      </c>
      <c r="P25" s="7">
        <v>0.42</v>
      </c>
      <c r="Q25" s="7">
        <v>0.42</v>
      </c>
      <c r="R25" s="7">
        <v>0.42</v>
      </c>
      <c r="T25" s="2" t="s">
        <v>43</v>
      </c>
      <c r="U25" s="3">
        <f>NPV(U24,N30:XFD30)+Sheet1!E5-Sheet1!E6</f>
        <v>101427.29938485763</v>
      </c>
    </row>
    <row r="26" spans="1:164" x14ac:dyDescent="0.25">
      <c r="A26" s="2" t="s">
        <v>31</v>
      </c>
      <c r="K26" s="6">
        <f>K13/K2</f>
        <v>0.13943600552365723</v>
      </c>
      <c r="L26" s="6">
        <f t="shared" ref="L26:R26" si="44">L13/L2</f>
        <v>0.16888918746431092</v>
      </c>
      <c r="M26" s="6">
        <f t="shared" si="44"/>
        <v>0.16746862911595434</v>
      </c>
      <c r="N26" s="6">
        <f t="shared" si="44"/>
        <v>0.1720844733779916</v>
      </c>
      <c r="O26" s="6">
        <f t="shared" si="44"/>
        <v>0.1820844733779915</v>
      </c>
      <c r="P26" s="6">
        <f t="shared" si="44"/>
        <v>0.18208447337799147</v>
      </c>
      <c r="Q26" s="6">
        <f t="shared" si="44"/>
        <v>0.18208447337799144</v>
      </c>
      <c r="R26" s="6">
        <f t="shared" si="44"/>
        <v>0.18208447337799147</v>
      </c>
      <c r="T26" s="2" t="s">
        <v>1</v>
      </c>
      <c r="U26" s="2">
        <f>U25/Sheet1!E3</f>
        <v>102.5303205735883</v>
      </c>
    </row>
    <row r="27" spans="1:164" x14ac:dyDescent="0.25">
      <c r="N27" s="6"/>
      <c r="T27" s="2" t="s">
        <v>46</v>
      </c>
      <c r="U27" s="6">
        <f>U26/Sheet1!E2-1</f>
        <v>0.62746540592997291</v>
      </c>
      <c r="V27" s="6"/>
    </row>
    <row r="28" spans="1:164" x14ac:dyDescent="0.25">
      <c r="A28" s="2" t="s">
        <v>32</v>
      </c>
      <c r="K28" s="2">
        <v>5813</v>
      </c>
      <c r="L28" s="2">
        <v>4843</v>
      </c>
      <c r="M28" s="2">
        <v>7450</v>
      </c>
      <c r="N28" s="2">
        <f>N30+N29</f>
        <v>7500</v>
      </c>
      <c r="O28" s="2">
        <f>N28*1.05</f>
        <v>7875</v>
      </c>
      <c r="P28" s="2">
        <f t="shared" ref="P28:R29" si="45">O28*1.05</f>
        <v>8268.75</v>
      </c>
      <c r="Q28" s="2">
        <f t="shared" si="45"/>
        <v>8682.1875</v>
      </c>
      <c r="R28" s="2">
        <f t="shared" si="45"/>
        <v>9116.296875</v>
      </c>
      <c r="V28" s="5"/>
    </row>
    <row r="29" spans="1:164" x14ac:dyDescent="0.25">
      <c r="A29" s="2" t="s">
        <v>33</v>
      </c>
      <c r="K29" s="2">
        <v>3328</v>
      </c>
      <c r="L29" s="2">
        <v>-752</v>
      </c>
      <c r="M29" s="2">
        <v>-1589</v>
      </c>
      <c r="N29" s="2">
        <v>1000</v>
      </c>
      <c r="O29" s="2">
        <f>N29*1.05</f>
        <v>1050</v>
      </c>
      <c r="P29" s="2">
        <f t="shared" si="45"/>
        <v>1102.5</v>
      </c>
      <c r="Q29" s="2">
        <f t="shared" si="45"/>
        <v>1157.625</v>
      </c>
      <c r="R29" s="2">
        <f t="shared" si="45"/>
        <v>1215.5062500000001</v>
      </c>
      <c r="T29" s="9"/>
      <c r="V29" s="5"/>
    </row>
    <row r="30" spans="1:164" s="3" customFormat="1" x14ac:dyDescent="0.25">
      <c r="A30" s="3" t="s">
        <v>34</v>
      </c>
      <c r="B30" s="3">
        <f>B28-B29</f>
        <v>0</v>
      </c>
      <c r="K30" s="3">
        <f>K28+K29</f>
        <v>9141</v>
      </c>
      <c r="L30" s="3">
        <f t="shared" ref="L30:M30" si="46">L28+L29</f>
        <v>4091</v>
      </c>
      <c r="M30" s="3">
        <f t="shared" si="46"/>
        <v>5861</v>
      </c>
      <c r="N30" s="3">
        <v>6500</v>
      </c>
      <c r="O30" s="3">
        <f>O31*O17</f>
        <v>5783.645439980095</v>
      </c>
      <c r="P30" s="3">
        <f t="shared" ref="P30:R30" si="47">P31*P17</f>
        <v>6335.1397676426513</v>
      </c>
      <c r="Q30" s="3">
        <f t="shared" si="47"/>
        <v>6926.642403126787</v>
      </c>
      <c r="R30" s="3">
        <f t="shared" si="47"/>
        <v>7560.7431140577664</v>
      </c>
      <c r="S30" s="3">
        <f>R30*(1+$U$23)</f>
        <v>7636.3505451983438</v>
      </c>
      <c r="T30" s="3">
        <f>S30*(1+$U$23)</f>
        <v>7712.7140506503274</v>
      </c>
      <c r="U30" s="3">
        <f>T30*(1+$U$23)</f>
        <v>7789.841191156831</v>
      </c>
      <c r="V30" s="3">
        <f>U30*(1+$U$23)</f>
        <v>7867.7396030683994</v>
      </c>
      <c r="W30" s="3">
        <f>V30*(1+$U$23)</f>
        <v>7946.4169990990831</v>
      </c>
      <c r="X30" s="3">
        <f>W30*(1+$U$23)</f>
        <v>8025.8811690900739</v>
      </c>
      <c r="Y30" s="3">
        <f>X30*(1+$U$23)</f>
        <v>8106.1399807809748</v>
      </c>
      <c r="Z30" s="3">
        <f>Y30*(1+$U$23)</f>
        <v>8187.2013805887846</v>
      </c>
      <c r="AA30" s="3">
        <f>Z30*(1+$U$23)</f>
        <v>8269.0733943946725</v>
      </c>
      <c r="AB30" s="3">
        <f>AA30*(1+$U$23)</f>
        <v>8351.7641283386201</v>
      </c>
      <c r="AC30" s="3">
        <f>AB30*(1+$U$23)</f>
        <v>8435.2817696220063</v>
      </c>
      <c r="AD30" s="3">
        <f>AC30*(1+$U$23)</f>
        <v>8519.6345873182272</v>
      </c>
      <c r="AE30" s="3">
        <f>AD30*(1+$U$23)</f>
        <v>8604.8309331914097</v>
      </c>
      <c r="AF30" s="3">
        <f>AE30*(1+$U$23)</f>
        <v>8690.8792425233241</v>
      </c>
      <c r="AG30" s="3">
        <f>AF30*(1+$U$23)</f>
        <v>8777.7880349485567</v>
      </c>
      <c r="AH30" s="3">
        <f>AG30*(1+$U$23)</f>
        <v>8865.5659152980425</v>
      </c>
      <c r="AI30" s="3">
        <f>AH30*(1+$U$23)</f>
        <v>8954.2215744510231</v>
      </c>
      <c r="AJ30" s="3">
        <f>AI30*(1+$U$23)</f>
        <v>9043.7637901955331</v>
      </c>
      <c r="AK30" s="3">
        <f>AJ30*(1+$U$23)</f>
        <v>9134.201428097489</v>
      </c>
      <c r="AL30" s="3">
        <f>AK30*(1+$U$23)</f>
        <v>9225.5434423784645</v>
      </c>
      <c r="AM30" s="3">
        <f>AL30*(1+$U$23)</f>
        <v>9317.7988768022497</v>
      </c>
      <c r="AN30" s="3">
        <f>AM30*(1+$U$23)</f>
        <v>9410.9768655702719</v>
      </c>
      <c r="AO30" s="3">
        <f>AN30*(1+$U$23)</f>
        <v>9505.0866342259742</v>
      </c>
      <c r="AP30" s="3">
        <f>AO30*(1+$U$23)</f>
        <v>9600.1375005682348</v>
      </c>
      <c r="AQ30" s="3">
        <f>AP30*(1+$U$23)</f>
        <v>9696.1388755739172</v>
      </c>
      <c r="AR30" s="3">
        <f>AQ30*(1+$U$23)</f>
        <v>9793.1002643296561</v>
      </c>
      <c r="AS30" s="3">
        <f>AR30*(1+$U$23)</f>
        <v>9891.0312669729519</v>
      </c>
      <c r="AT30" s="3">
        <f>AS30*(1+$U$23)</f>
        <v>9989.941579642682</v>
      </c>
      <c r="AU30" s="3">
        <f>AT30*(1+$U$23)</f>
        <v>10089.840995439108</v>
      </c>
      <c r="AV30" s="3">
        <f>AU30*(1+$U$23)</f>
        <v>10190.739405393499</v>
      </c>
      <c r="AW30" s="3">
        <f>AV30*(1+$U$23)</f>
        <v>10292.646799447433</v>
      </c>
      <c r="AX30" s="3">
        <f>AW30*(1+$U$23)</f>
        <v>10395.573267441907</v>
      </c>
      <c r="AY30" s="3">
        <f>AX30*(1+$U$23)</f>
        <v>10499.529000116327</v>
      </c>
      <c r="AZ30" s="3">
        <f>AY30*(1+$U$23)</f>
        <v>10604.52429011749</v>
      </c>
      <c r="BA30" s="3">
        <f>AZ30*(1+$U$23)</f>
        <v>10710.569533018665</v>
      </c>
      <c r="BB30" s="3">
        <f>BA30*(1+$U$23)</f>
        <v>10817.675228348851</v>
      </c>
      <c r="BC30" s="3">
        <f>BB30*(1+$U$23)</f>
        <v>10925.85198063234</v>
      </c>
      <c r="BD30" s="3">
        <f>BC30*(1+$U$23)</f>
        <v>11035.110500438665</v>
      </c>
      <c r="BE30" s="3">
        <f>BD30*(1+$U$23)</f>
        <v>11145.461605443052</v>
      </c>
      <c r="BF30" s="3">
        <f>BE30*(1+$U$23)</f>
        <v>11256.916221497482</v>
      </c>
      <c r="BG30" s="3">
        <f>BF30*(1+$U$23)</f>
        <v>11369.485383712457</v>
      </c>
      <c r="BH30" s="3">
        <f>BG30*(1+$U$23)</f>
        <v>11483.180237549583</v>
      </c>
      <c r="BI30" s="3">
        <f>BH30*(1+$U$23)</f>
        <v>11598.012039925079</v>
      </c>
      <c r="BJ30" s="3">
        <f>BI30*(1+$U$23)</f>
        <v>11713.992160324329</v>
      </c>
      <c r="BK30" s="3">
        <f>BJ30*(1+$U$23)</f>
        <v>11831.132081927573</v>
      </c>
      <c r="BL30" s="3">
        <f>BK30*(1+$U$23)</f>
        <v>11949.443402746849</v>
      </c>
      <c r="BM30" s="3">
        <f>BL30*(1+$U$23)</f>
        <v>12068.937836774317</v>
      </c>
      <c r="BN30" s="3">
        <f>BM30*(1+$U$23)</f>
        <v>12189.62721514206</v>
      </c>
      <c r="BO30" s="3">
        <f>BN30*(1+$U$23)</f>
        <v>12311.52348729348</v>
      </c>
      <c r="BP30" s="3">
        <f>BO30*(1+$U$23)</f>
        <v>12434.638722166415</v>
      </c>
      <c r="BQ30" s="3">
        <f>BP30*(1+$U$23)</f>
        <v>12558.985109388079</v>
      </c>
      <c r="BR30" s="3">
        <f>BQ30*(1+$U$23)</f>
        <v>12684.574960481959</v>
      </c>
      <c r="BS30" s="3">
        <f>BR30*(1+$U$23)</f>
        <v>12811.420710086779</v>
      </c>
      <c r="BT30" s="3">
        <f>BS30*(1+$U$23)</f>
        <v>12939.534917187646</v>
      </c>
      <c r="BU30" s="3">
        <f>BT30*(1+$U$23)</f>
        <v>13068.930266359523</v>
      </c>
      <c r="BV30" s="3">
        <f>BU30*(1+$U$23)</f>
        <v>13199.619569023118</v>
      </c>
      <c r="BW30" s="3">
        <f>BV30*(1+$U$23)</f>
        <v>13331.61576471335</v>
      </c>
      <c r="BX30" s="3">
        <f>BW30*(1+$U$23)</f>
        <v>13464.931922360483</v>
      </c>
      <c r="BY30" s="3">
        <f>BX30*(1+$U$23)</f>
        <v>13599.581241584088</v>
      </c>
      <c r="BZ30" s="3">
        <f>BY30*(1+$U$23)</f>
        <v>13735.577053999928</v>
      </c>
      <c r="CA30" s="3">
        <f>BZ30*(1+$U$23)</f>
        <v>13872.932824539928</v>
      </c>
      <c r="CB30" s="3">
        <f>CA30*(1+$U$23)</f>
        <v>14011.662152785328</v>
      </c>
      <c r="CC30" s="3">
        <f>CB30*(1+$U$23)</f>
        <v>14151.778774313181</v>
      </c>
      <c r="CD30" s="3">
        <f>CC30*(1+$U$23)</f>
        <v>14293.296562056314</v>
      </c>
      <c r="CE30" s="3">
        <f>CD30*(1+$U$23)</f>
        <v>14436.229527676876</v>
      </c>
      <c r="CF30" s="3">
        <f>CE30*(1+$U$23)</f>
        <v>14580.591822953646</v>
      </c>
      <c r="CG30" s="3">
        <f>CF30*(1+$U$23)</f>
        <v>14726.397741183182</v>
      </c>
      <c r="CH30" s="3">
        <f>CG30*(1+$U$23)</f>
        <v>14873.661718595014</v>
      </c>
      <c r="CI30" s="3">
        <f>CH30*(1+$U$23)</f>
        <v>15022.398335780965</v>
      </c>
      <c r="CJ30" s="3">
        <f>CI30*(1+$U$23)</f>
        <v>15172.622319138774</v>
      </c>
      <c r="CK30" s="3">
        <f>CJ30*(1+$U$23)</f>
        <v>15324.348542330163</v>
      </c>
      <c r="CL30" s="3">
        <f>CK30*(1+$U$23)</f>
        <v>15477.592027753464</v>
      </c>
      <c r="CM30" s="3">
        <f>CL30*(1+$U$23)</f>
        <v>15632.367948030998</v>
      </c>
      <c r="CN30" s="3">
        <f>CM30*(1+$U$23)</f>
        <v>15788.691627511309</v>
      </c>
      <c r="CO30" s="3">
        <f>CN30*(1+$U$23)</f>
        <v>15946.578543786422</v>
      </c>
      <c r="CP30" s="3">
        <f>CO30*(1+$U$23)</f>
        <v>16106.044329224285</v>
      </c>
      <c r="CQ30" s="3">
        <f>CP30*(1+$U$23)</f>
        <v>16267.104772516528</v>
      </c>
      <c r="CR30" s="3">
        <f>CQ30*(1+$U$23)</f>
        <v>16429.775820241695</v>
      </c>
      <c r="CS30" s="3">
        <f>CR30*(1+$U$23)</f>
        <v>16594.073578444113</v>
      </c>
      <c r="CT30" s="3">
        <f>CS30*(1+$U$23)</f>
        <v>16760.014314228556</v>
      </c>
      <c r="CU30" s="3">
        <f>CT30*(1+$U$23)</f>
        <v>16927.614457370841</v>
      </c>
      <c r="CV30" s="3">
        <f>CU30*(1+$U$23)</f>
        <v>17096.890601944549</v>
      </c>
      <c r="CW30" s="3">
        <f>CV30*(1+$U$23)</f>
        <v>17267.859507963996</v>
      </c>
      <c r="CX30" s="3">
        <f>CW30*(1+$U$23)</f>
        <v>17440.538103043637</v>
      </c>
      <c r="CY30" s="3">
        <f>CX30*(1+$U$23)</f>
        <v>17614.943484074072</v>
      </c>
      <c r="CZ30" s="3">
        <f>CY30*(1+$U$23)</f>
        <v>17791.092918914812</v>
      </c>
      <c r="DA30" s="3">
        <f>CZ30*(1+$U$23)</f>
        <v>17969.003848103959</v>
      </c>
      <c r="DB30" s="3">
        <f>DA30*(1+$U$23)</f>
        <v>18148.693886584999</v>
      </c>
      <c r="DC30" s="3">
        <f>DB30*(1+$U$23)</f>
        <v>18330.180825450851</v>
      </c>
      <c r="DD30" s="3">
        <f>DC30*(1+$U$23)</f>
        <v>18513.48263370536</v>
      </c>
      <c r="DE30" s="3">
        <f>DD30*(1+$U$23)</f>
        <v>18698.617460042413</v>
      </c>
      <c r="DF30" s="3">
        <f>DE30*(1+$U$23)</f>
        <v>18885.603634642837</v>
      </c>
      <c r="DG30" s="3">
        <f>DF30*(1+$U$23)</f>
        <v>19074.459670989265</v>
      </c>
      <c r="DH30" s="3">
        <f>DG30*(1+$U$23)</f>
        <v>19265.204267699159</v>
      </c>
      <c r="DI30" s="3">
        <f>DH30*(1+$U$23)</f>
        <v>19457.856310376152</v>
      </c>
      <c r="DJ30" s="3">
        <f>DI30*(1+$U$23)</f>
        <v>19652.434873479913</v>
      </c>
      <c r="DK30" s="3">
        <f>DJ30*(1+$U$23)</f>
        <v>19848.959222214711</v>
      </c>
      <c r="DL30" s="3">
        <f>DK30*(1+$U$23)</f>
        <v>20047.448814436859</v>
      </c>
      <c r="DM30" s="3">
        <f>DL30*(1+$U$23)</f>
        <v>20247.923302581228</v>
      </c>
      <c r="DN30" s="3">
        <f>DM30*(1+$U$23)</f>
        <v>20450.402535607042</v>
      </c>
      <c r="DO30" s="3">
        <f>DN30*(1+$U$23)</f>
        <v>20654.906560963111</v>
      </c>
      <c r="DP30" s="3">
        <f>DO30*(1+$U$23)</f>
        <v>20861.455626572741</v>
      </c>
      <c r="DQ30" s="3">
        <f>DP30*(1+$U$23)</f>
        <v>21070.07018283847</v>
      </c>
      <c r="DR30" s="3">
        <f>DQ30*(1+$U$23)</f>
        <v>21280.770884666854</v>
      </c>
      <c r="DS30" s="3">
        <f>DR30*(1+$U$23)</f>
        <v>21493.578593513521</v>
      </c>
      <c r="DT30" s="3">
        <f>DS30*(1+$U$23)</f>
        <v>21708.514379448658</v>
      </c>
      <c r="DU30" s="3">
        <f>DT30*(1+$U$23)</f>
        <v>21925.599523243145</v>
      </c>
      <c r="DV30" s="3">
        <f>DU30*(1+$U$23)</f>
        <v>22144.855518475575</v>
      </c>
      <c r="DW30" s="3">
        <f>DV30*(1+$U$23)</f>
        <v>22366.304073660333</v>
      </c>
      <c r="DX30" s="3">
        <f>DW30*(1+$U$23)</f>
        <v>22589.967114396935</v>
      </c>
      <c r="DY30" s="3">
        <f>DX30*(1+$U$23)</f>
        <v>22815.866785540904</v>
      </c>
      <c r="DZ30" s="3">
        <f>DY30*(1+$U$23)</f>
        <v>23044.025453396313</v>
      </c>
      <c r="EA30" s="3">
        <f>DZ30*(1+$U$23)</f>
        <v>23274.465707930274</v>
      </c>
      <c r="EB30" s="3">
        <f>EA30*(1+$U$23)</f>
        <v>23507.210365009578</v>
      </c>
      <c r="EC30" s="3">
        <f>EB30*(1+$U$23)</f>
        <v>23742.282468659672</v>
      </c>
      <c r="ED30" s="3">
        <f>EC30*(1+$U$23)</f>
        <v>23979.705293346269</v>
      </c>
      <c r="EE30" s="3">
        <f>ED30*(1+$U$23)</f>
        <v>24219.502346279733</v>
      </c>
      <c r="EF30" s="3">
        <f>EE30*(1+$U$23)</f>
        <v>24461.697369742531</v>
      </c>
      <c r="EG30" s="3">
        <f>EF30*(1+$U$23)</f>
        <v>24706.314343439957</v>
      </c>
      <c r="EH30" s="3">
        <f>EG30*(1+$U$23)</f>
        <v>24953.377486874357</v>
      </c>
      <c r="EI30" s="3">
        <f>EH30*(1+$U$23)</f>
        <v>25202.911261743102</v>
      </c>
      <c r="EJ30" s="3">
        <f>EI30*(1+$U$23)</f>
        <v>25454.940374360533</v>
      </c>
      <c r="EK30" s="3">
        <f>EJ30*(1+$U$23)</f>
        <v>25709.489778104136</v>
      </c>
      <c r="EL30" s="3">
        <f>EK30*(1+$U$23)</f>
        <v>25966.584675885177</v>
      </c>
      <c r="EM30" s="3">
        <f>EL30*(1+$U$23)</f>
        <v>26226.25052264403</v>
      </c>
      <c r="EN30" s="3">
        <f>EM30*(1+$U$23)</f>
        <v>26488.513027870471</v>
      </c>
      <c r="EO30" s="3">
        <f>EN30*(1+$U$23)</f>
        <v>26753.398158149175</v>
      </c>
      <c r="EP30" s="3">
        <f>EO30*(1+$U$23)</f>
        <v>27020.932139730667</v>
      </c>
      <c r="EQ30" s="3">
        <f>EP30*(1+$U$23)</f>
        <v>27291.141461127972</v>
      </c>
      <c r="ER30" s="3">
        <f>EQ30*(1+$U$23)</f>
        <v>27564.052875739253</v>
      </c>
      <c r="ES30" s="3">
        <f>ER30*(1+$U$23)</f>
        <v>27839.693404496647</v>
      </c>
      <c r="ET30" s="3">
        <f>ES30*(1+$U$23)</f>
        <v>28118.090338541613</v>
      </c>
      <c r="EU30" s="3">
        <f>ET30*(1+$U$23)</f>
        <v>28399.271241927028</v>
      </c>
      <c r="EV30" s="3">
        <f>EU30*(1+$U$23)</f>
        <v>28683.263954346297</v>
      </c>
      <c r="EW30" s="3">
        <f>EV30*(1+$U$23)</f>
        <v>28970.096593889761</v>
      </c>
      <c r="EX30" s="3">
        <f>EW30*(1+$U$23)</f>
        <v>29259.797559828658</v>
      </c>
      <c r="EY30" s="3">
        <f>EX30*(1+$U$23)</f>
        <v>29552.395535426946</v>
      </c>
      <c r="EZ30" s="3">
        <f>EY30*(1+$U$23)</f>
        <v>29847.919490781216</v>
      </c>
      <c r="FA30" s="3">
        <f>EZ30*(1+$U$23)</f>
        <v>30146.39868568903</v>
      </c>
      <c r="FB30" s="3">
        <f>FA30*(1+$U$23)</f>
        <v>30447.862672545922</v>
      </c>
      <c r="FC30" s="3">
        <f>FB30*(1+$U$23)</f>
        <v>30752.341299271382</v>
      </c>
      <c r="FD30" s="3">
        <f>FC30*(1+$U$23)</f>
        <v>31059.864712264098</v>
      </c>
      <c r="FE30" s="3">
        <f>FD30*(1+$U$23)</f>
        <v>31370.46335938674</v>
      </c>
    </row>
    <row r="31" spans="1:164" x14ac:dyDescent="0.25">
      <c r="K31" s="6">
        <f>K30/K17</f>
        <v>3.7788342290202563</v>
      </c>
      <c r="L31" s="6">
        <f>L30/L17</f>
        <v>0.96349505416862935</v>
      </c>
      <c r="M31" s="6">
        <f>M30/M17</f>
        <v>1.4133108271039305</v>
      </c>
      <c r="N31" s="6">
        <f t="shared" ref="N31" si="48">N30/N17</f>
        <v>1.4320861093813075</v>
      </c>
      <c r="O31" s="6">
        <v>1.1000000000000001</v>
      </c>
      <c r="P31" s="6">
        <v>1.1000000000000001</v>
      </c>
      <c r="Q31" s="6">
        <v>1.1000000000000001</v>
      </c>
      <c r="R31" s="6">
        <v>1.1000000000000001</v>
      </c>
      <c r="T31" s="9"/>
    </row>
    <row r="32" spans="1:164" x14ac:dyDescent="0.25">
      <c r="A32" s="2" t="s">
        <v>39</v>
      </c>
      <c r="M32" s="2">
        <f>M36-M43</f>
        <v>0</v>
      </c>
      <c r="N32" s="2">
        <f>M32+N17</f>
        <v>4538.8332149999987</v>
      </c>
      <c r="O32" s="2">
        <f>N32+O17</f>
        <v>9796.6927058909932</v>
      </c>
      <c r="P32" s="2">
        <f>O32+P17</f>
        <v>15555.910676475221</v>
      </c>
      <c r="Q32" s="2">
        <f>P32+Q17</f>
        <v>21852.858315681391</v>
      </c>
      <c r="R32" s="2">
        <f>Q32+R17</f>
        <v>28726.261146642995</v>
      </c>
    </row>
    <row r="33" spans="1:20" x14ac:dyDescent="0.25">
      <c r="K33" s="6"/>
      <c r="L33" s="6"/>
      <c r="M33" s="6"/>
      <c r="N33" s="6"/>
      <c r="O33" s="6"/>
      <c r="P33" s="6"/>
      <c r="Q33" s="6"/>
      <c r="R33" s="6"/>
    </row>
    <row r="34" spans="1:20" x14ac:dyDescent="0.25">
      <c r="A34" s="2" t="s">
        <v>37</v>
      </c>
      <c r="K34" s="2">
        <f>K17</f>
        <v>2419</v>
      </c>
      <c r="L34" s="2">
        <f t="shared" ref="L34:M34" si="49">L17</f>
        <v>4246</v>
      </c>
      <c r="M34" s="2">
        <f t="shared" si="49"/>
        <v>4147</v>
      </c>
      <c r="Q34" s="3"/>
      <c r="R34" s="3"/>
      <c r="S34" s="3"/>
      <c r="T34" s="3"/>
    </row>
    <row r="35" spans="1:20" x14ac:dyDescent="0.25">
      <c r="A35" s="2" t="s">
        <v>38</v>
      </c>
      <c r="K35" s="2">
        <v>2419</v>
      </c>
      <c r="L35" s="2">
        <v>4246</v>
      </c>
      <c r="M35" s="2">
        <v>4147</v>
      </c>
    </row>
    <row r="36" spans="1:20" x14ac:dyDescent="0.25">
      <c r="A36" s="2" t="s">
        <v>4</v>
      </c>
    </row>
    <row r="37" spans="1:20" x14ac:dyDescent="0.25">
      <c r="A37" s="2" t="s">
        <v>41</v>
      </c>
    </row>
    <row r="38" spans="1:20" x14ac:dyDescent="0.25">
      <c r="A38" s="2" t="s">
        <v>48</v>
      </c>
      <c r="K38" s="2">
        <v>-20219</v>
      </c>
      <c r="L38" s="2">
        <v>-21980</v>
      </c>
      <c r="M38" s="2">
        <v>-26209</v>
      </c>
    </row>
    <row r="39" spans="1:20" x14ac:dyDescent="0.25">
      <c r="A39" s="2" t="s">
        <v>49</v>
      </c>
      <c r="K39" s="2">
        <v>23411</v>
      </c>
      <c r="L39" s="2">
        <v>24295</v>
      </c>
      <c r="M39" s="2">
        <v>26962</v>
      </c>
    </row>
    <row r="40" spans="1:20" x14ac:dyDescent="0.25">
      <c r="A40" s="2" t="s">
        <v>47</v>
      </c>
      <c r="K40" s="6">
        <f>K39/K38*-1-1</f>
        <v>0.15787130916464709</v>
      </c>
      <c r="L40" s="6">
        <f t="shared" ref="L40:M40" si="50">L39/L38*-1-1</f>
        <v>0.10532302092811641</v>
      </c>
      <c r="M40" s="6">
        <f t="shared" si="50"/>
        <v>2.8730588729062534E-2</v>
      </c>
    </row>
    <row r="41" spans="1:20" x14ac:dyDescent="0.25">
      <c r="K41" s="6"/>
      <c r="L41" s="6"/>
      <c r="M41" s="6"/>
      <c r="N41" s="6"/>
    </row>
    <row r="42" spans="1:20" x14ac:dyDescent="0.25">
      <c r="A42" s="2" t="s">
        <v>40</v>
      </c>
      <c r="Q42" s="3"/>
      <c r="R42" s="3"/>
      <c r="S42" s="3"/>
      <c r="T42" s="3"/>
    </row>
    <row r="43" spans="1:20" x14ac:dyDescent="0.25">
      <c r="A43" s="2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Render Flores</cp:lastModifiedBy>
  <dcterms:created xsi:type="dcterms:W3CDTF">2025-04-07T03:20:45Z</dcterms:created>
  <dcterms:modified xsi:type="dcterms:W3CDTF">2025-04-22T19:14:27Z</dcterms:modified>
</cp:coreProperties>
</file>