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Documents\"/>
    </mc:Choice>
  </mc:AlternateContent>
  <xr:revisionPtr revIDLastSave="0" documentId="13_ncr:1_{B4D38E1C-0C85-4D7B-9120-474E731C568F}" xr6:coauthVersionLast="47" xr6:coauthVersionMax="47" xr10:uidLastSave="{00000000-0000-0000-0000-000000000000}"/>
  <bookViews>
    <workbookView xWindow="6315" yWindow="1215" windowWidth="20970" windowHeight="14865" activeTab="1" xr2:uid="{3E65A911-C47E-4C1B-8C65-2C5108F0BD8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2" l="1"/>
  <c r="S4" i="2"/>
  <c r="T4" i="2" s="1"/>
  <c r="U4" i="2" s="1"/>
  <c r="V4" i="2" s="1"/>
  <c r="N4" i="2"/>
  <c r="O4" i="2"/>
  <c r="P4" i="2"/>
  <c r="Q4" i="2" s="1"/>
  <c r="M4" i="2"/>
  <c r="J21" i="2"/>
  <c r="K19" i="2"/>
  <c r="L19" i="2"/>
  <c r="J19" i="2"/>
  <c r="C4" i="2"/>
  <c r="C6" i="2" s="1"/>
  <c r="C8" i="2" s="1"/>
  <c r="C11" i="2" s="1"/>
  <c r="C13" i="2" s="1"/>
  <c r="D4" i="2"/>
  <c r="E4" i="2"/>
  <c r="E6" i="2" s="1"/>
  <c r="E8" i="2" s="1"/>
  <c r="E11" i="2" s="1"/>
  <c r="E13" i="2" s="1"/>
  <c r="F4" i="2"/>
  <c r="F6" i="2" s="1"/>
  <c r="F8" i="2" s="1"/>
  <c r="F11" i="2" s="1"/>
  <c r="F13" i="2" s="1"/>
  <c r="B4" i="2"/>
  <c r="B6" i="2" s="1"/>
  <c r="B8" i="2" s="1"/>
  <c r="B11" i="2" s="1"/>
  <c r="B13" i="2" s="1"/>
  <c r="I4" i="2"/>
  <c r="I6" i="2" s="1"/>
  <c r="I8" i="2" s="1"/>
  <c r="I11" i="2" s="1"/>
  <c r="I13" i="2" s="1"/>
  <c r="H4" i="2"/>
  <c r="H6" i="2" s="1"/>
  <c r="H8" i="2" s="1"/>
  <c r="H11" i="2" s="1"/>
  <c r="H13" i="2" s="1"/>
  <c r="K4" i="2"/>
  <c r="K6" i="2" s="1"/>
  <c r="L4" i="2"/>
  <c r="J4" i="2"/>
  <c r="J6" i="2" s="1"/>
  <c r="J8" i="2" s="1"/>
  <c r="J11" i="2" s="1"/>
  <c r="J13" i="2" s="1"/>
  <c r="I25" i="2"/>
  <c r="J25" i="2"/>
  <c r="K25" i="2"/>
  <c r="L25" i="2"/>
  <c r="H25" i="2"/>
  <c r="N25" i="2"/>
  <c r="O25" i="2"/>
  <c r="P25" i="2"/>
  <c r="Q25" i="2"/>
  <c r="R25" i="2" s="1"/>
  <c r="S25" i="2" s="1"/>
  <c r="T25" i="2" s="1"/>
  <c r="U25" i="2" s="1"/>
  <c r="V25" i="2" s="1"/>
  <c r="W25" i="2" s="1"/>
  <c r="X25" i="2" s="1"/>
  <c r="Y25" i="2" s="1"/>
  <c r="Z25" i="2" s="1"/>
  <c r="AA25" i="2" s="1"/>
  <c r="AB25" i="2" s="1"/>
  <c r="AC25" i="2" s="1"/>
  <c r="AD25" i="2" s="1"/>
  <c r="AE25" i="2" s="1"/>
  <c r="AF25" i="2" s="1"/>
  <c r="AG25" i="2" s="1"/>
  <c r="AH25" i="2" s="1"/>
  <c r="AI25" i="2" s="1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Y25" i="2" s="1"/>
  <c r="AZ25" i="2" s="1"/>
  <c r="BA25" i="2" s="1"/>
  <c r="BB25" i="2" s="1"/>
  <c r="BC25" i="2" s="1"/>
  <c r="BD25" i="2" s="1"/>
  <c r="BE25" i="2" s="1"/>
  <c r="BF25" i="2" s="1"/>
  <c r="BG25" i="2" s="1"/>
  <c r="BH25" i="2" s="1"/>
  <c r="BI25" i="2" s="1"/>
  <c r="BJ25" i="2" s="1"/>
  <c r="BK25" i="2" s="1"/>
  <c r="BL25" i="2" s="1"/>
  <c r="BM25" i="2" s="1"/>
  <c r="BN25" i="2" s="1"/>
  <c r="BO25" i="2" s="1"/>
  <c r="BP25" i="2" s="1"/>
  <c r="BQ25" i="2" s="1"/>
  <c r="BR25" i="2" s="1"/>
  <c r="BS25" i="2" s="1"/>
  <c r="BT25" i="2" s="1"/>
  <c r="BU25" i="2" s="1"/>
  <c r="BV25" i="2" s="1"/>
  <c r="BW25" i="2" s="1"/>
  <c r="BX25" i="2" s="1"/>
  <c r="BY25" i="2" s="1"/>
  <c r="BZ25" i="2" s="1"/>
  <c r="CA25" i="2" s="1"/>
  <c r="CB25" i="2" s="1"/>
  <c r="CC25" i="2" s="1"/>
  <c r="CD25" i="2" s="1"/>
  <c r="CE25" i="2" s="1"/>
  <c r="CF25" i="2" s="1"/>
  <c r="CG25" i="2" s="1"/>
  <c r="CH25" i="2" s="1"/>
  <c r="CI25" i="2" s="1"/>
  <c r="CJ25" i="2" s="1"/>
  <c r="CK25" i="2" s="1"/>
  <c r="CL25" i="2" s="1"/>
  <c r="CM25" i="2" s="1"/>
  <c r="CN25" i="2" s="1"/>
  <c r="CO25" i="2" s="1"/>
  <c r="CP25" i="2" s="1"/>
  <c r="CQ25" i="2" s="1"/>
  <c r="CR25" i="2" s="1"/>
  <c r="CS25" i="2" s="1"/>
  <c r="CT25" i="2" s="1"/>
  <c r="CU25" i="2" s="1"/>
  <c r="CV25" i="2" s="1"/>
  <c r="CW25" i="2" s="1"/>
  <c r="CX25" i="2" s="1"/>
  <c r="CY25" i="2" s="1"/>
  <c r="CZ25" i="2" s="1"/>
  <c r="DA25" i="2" s="1"/>
  <c r="DB25" i="2" s="1"/>
  <c r="DC25" i="2" s="1"/>
  <c r="DD25" i="2" s="1"/>
  <c r="DE25" i="2" s="1"/>
  <c r="DF25" i="2" s="1"/>
  <c r="DG25" i="2" s="1"/>
  <c r="DH25" i="2" s="1"/>
  <c r="DI25" i="2" s="1"/>
  <c r="DJ25" i="2" s="1"/>
  <c r="DK25" i="2" s="1"/>
  <c r="DL25" i="2" s="1"/>
  <c r="DM25" i="2" s="1"/>
  <c r="DN25" i="2" s="1"/>
  <c r="DO25" i="2" s="1"/>
  <c r="M25" i="2"/>
  <c r="D31" i="2"/>
  <c r="D27" i="2" s="1"/>
  <c r="L6" i="2"/>
  <c r="L8" i="2" s="1"/>
  <c r="L11" i="2" s="1"/>
  <c r="L13" i="2" s="1"/>
  <c r="D6" i="2"/>
  <c r="D8" i="2" s="1"/>
  <c r="D11" i="2" s="1"/>
  <c r="D13" i="2" s="1"/>
  <c r="I1" i="2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D7" i="1"/>
  <c r="D6" i="1"/>
  <c r="D4" i="1"/>
  <c r="K8" i="2" l="1"/>
  <c r="K11" i="2" s="1"/>
  <c r="K13" i="2" s="1"/>
  <c r="K21" i="2"/>
  <c r="M17" i="2"/>
  <c r="M7" i="2" s="1"/>
  <c r="L21" i="2"/>
  <c r="L17" i="2"/>
  <c r="K17" i="2"/>
  <c r="E27" i="2"/>
  <c r="L27" i="2" s="1"/>
  <c r="M10" i="2" s="1"/>
  <c r="J18" i="2"/>
  <c r="K18" i="2"/>
  <c r="L18" i="2"/>
  <c r="N5" i="2" l="1"/>
  <c r="N6" i="2" s="1"/>
  <c r="N17" i="2"/>
  <c r="N7" i="2"/>
  <c r="N8" i="2" l="1"/>
  <c r="O17" i="2"/>
  <c r="O7" i="2" s="1"/>
  <c r="O5" i="2"/>
  <c r="O6" i="2" s="1"/>
  <c r="O8" i="2" l="1"/>
  <c r="P17" i="2"/>
  <c r="P7" i="2" s="1"/>
  <c r="P5" i="2"/>
  <c r="P6" i="2" s="1"/>
  <c r="Q5" i="2" l="1"/>
  <c r="Q6" i="2" s="1"/>
  <c r="Q17" i="2"/>
  <c r="Q7" i="2" s="1"/>
  <c r="P8" i="2"/>
  <c r="Q8" i="2" l="1"/>
  <c r="R17" i="2"/>
  <c r="R7" i="2" s="1"/>
  <c r="R5" i="2"/>
  <c r="R6" i="2" s="1"/>
  <c r="R8" i="2" l="1"/>
  <c r="S5" i="2"/>
  <c r="S17" i="2"/>
  <c r="S7" i="2" s="1"/>
  <c r="S6" i="2"/>
  <c r="S8" i="2" l="1"/>
  <c r="T17" i="2"/>
  <c r="T7" i="2" s="1"/>
  <c r="T5" i="2"/>
  <c r="T6" i="2" s="1"/>
  <c r="T8" i="2" s="1"/>
  <c r="U5" i="2" l="1"/>
  <c r="U6" i="2" s="1"/>
  <c r="U17" i="2"/>
  <c r="U7" i="2" s="1"/>
  <c r="U8" i="2" l="1"/>
  <c r="V17" i="2"/>
  <c r="V7" i="2" s="1"/>
  <c r="V5" i="2"/>
  <c r="V6" i="2" s="1"/>
  <c r="V8" i="2" l="1"/>
  <c r="M5" i="2"/>
  <c r="M6" i="2" s="1"/>
  <c r="M8" i="2" s="1"/>
  <c r="M11" i="2" s="1"/>
  <c r="M12" i="2" l="1"/>
  <c r="M13" i="2" s="1"/>
  <c r="M27" i="2" l="1"/>
  <c r="N10" i="2" l="1"/>
  <c r="N11" i="2" s="1"/>
  <c r="N12" i="2" l="1"/>
  <c r="N13" i="2" s="1"/>
  <c r="N27" i="2" l="1"/>
  <c r="O10" i="2" l="1"/>
  <c r="O11" i="2" s="1"/>
  <c r="O12" i="2" l="1"/>
  <c r="O13" i="2" s="1"/>
  <c r="O27" i="2" l="1"/>
  <c r="P10" i="2" l="1"/>
  <c r="P11" i="2" s="1"/>
  <c r="P12" i="2" l="1"/>
  <c r="P13" i="2"/>
  <c r="P27" i="2" l="1"/>
  <c r="Q10" i="2" l="1"/>
  <c r="Q11" i="2" s="1"/>
  <c r="Q12" i="2" l="1"/>
  <c r="Q13" i="2" s="1"/>
  <c r="Q27" i="2" l="1"/>
  <c r="R10" i="2" l="1"/>
  <c r="R11" i="2" s="1"/>
  <c r="R12" i="2" l="1"/>
  <c r="R13" i="2" s="1"/>
  <c r="R27" i="2" s="1"/>
  <c r="S10" i="2" l="1"/>
  <c r="S11" i="2" s="1"/>
  <c r="S12" i="2" l="1"/>
  <c r="S13" i="2" s="1"/>
  <c r="S27" i="2" s="1"/>
  <c r="T10" i="2" l="1"/>
  <c r="T11" i="2" s="1"/>
  <c r="T12" i="2" l="1"/>
  <c r="T13" i="2" s="1"/>
  <c r="T27" i="2" s="1"/>
  <c r="U10" i="2" l="1"/>
  <c r="U11" i="2" s="1"/>
  <c r="U12" i="2" l="1"/>
  <c r="U13" i="2" s="1"/>
  <c r="U27" i="2" s="1"/>
  <c r="V10" i="2" l="1"/>
  <c r="V11" i="2" s="1"/>
  <c r="V12" i="2" l="1"/>
  <c r="V13" i="2" s="1"/>
  <c r="W13" i="2" l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BJ13" i="2" s="1"/>
  <c r="BK13" i="2" s="1"/>
  <c r="BL13" i="2" s="1"/>
  <c r="BM13" i="2" s="1"/>
  <c r="BN13" i="2" s="1"/>
  <c r="BO13" i="2" s="1"/>
  <c r="BP13" i="2" s="1"/>
  <c r="BQ13" i="2" s="1"/>
  <c r="BR13" i="2" s="1"/>
  <c r="BS13" i="2" s="1"/>
  <c r="BT13" i="2" s="1"/>
  <c r="BU13" i="2" s="1"/>
  <c r="BV13" i="2" s="1"/>
  <c r="BW13" i="2" s="1"/>
  <c r="BX13" i="2" s="1"/>
  <c r="BY13" i="2" s="1"/>
  <c r="BZ13" i="2" s="1"/>
  <c r="CA13" i="2" s="1"/>
  <c r="CB13" i="2" s="1"/>
  <c r="CC13" i="2" s="1"/>
  <c r="CD13" i="2" s="1"/>
  <c r="CE13" i="2" s="1"/>
  <c r="CF13" i="2" s="1"/>
  <c r="CG13" i="2" s="1"/>
  <c r="CH13" i="2" s="1"/>
  <c r="CI13" i="2" s="1"/>
  <c r="CJ13" i="2" s="1"/>
  <c r="CK13" i="2" s="1"/>
  <c r="CL13" i="2" s="1"/>
  <c r="CM13" i="2" s="1"/>
  <c r="CN13" i="2" s="1"/>
  <c r="CO13" i="2" s="1"/>
  <c r="CP13" i="2" s="1"/>
  <c r="CQ13" i="2" s="1"/>
  <c r="CR13" i="2" s="1"/>
  <c r="CS13" i="2" s="1"/>
  <c r="CT13" i="2" s="1"/>
  <c r="CU13" i="2" s="1"/>
  <c r="CV13" i="2" s="1"/>
  <c r="CW13" i="2" s="1"/>
  <c r="CX13" i="2" s="1"/>
  <c r="CY13" i="2" s="1"/>
  <c r="CZ13" i="2" s="1"/>
  <c r="DA13" i="2" s="1"/>
  <c r="DB13" i="2" s="1"/>
  <c r="DC13" i="2" s="1"/>
  <c r="DD13" i="2" s="1"/>
  <c r="DE13" i="2" s="1"/>
  <c r="DF13" i="2" s="1"/>
  <c r="DG13" i="2" s="1"/>
  <c r="DH13" i="2" s="1"/>
  <c r="DI13" i="2" s="1"/>
  <c r="DJ13" i="2" s="1"/>
  <c r="DK13" i="2" s="1"/>
  <c r="DL13" i="2" s="1"/>
  <c r="DM13" i="2" s="1"/>
  <c r="Y21" i="2" s="1"/>
  <c r="Y22" i="2" s="1"/>
  <c r="Y23" i="2" s="1"/>
  <c r="V27" i="2"/>
</calcChain>
</file>

<file path=xl/sharedStrings.xml><?xml version="1.0" encoding="utf-8"?>
<sst xmlns="http://schemas.openxmlformats.org/spreadsheetml/2006/main" count="45" uniqueCount="38">
  <si>
    <t>STZ</t>
  </si>
  <si>
    <t>Price</t>
  </si>
  <si>
    <t>Shares</t>
  </si>
  <si>
    <t>MC</t>
  </si>
  <si>
    <t>Cash</t>
  </si>
  <si>
    <t>Debt</t>
  </si>
  <si>
    <t>EV</t>
  </si>
  <si>
    <t>Q324</t>
  </si>
  <si>
    <t>Q124</t>
  </si>
  <si>
    <t>Q224</t>
  </si>
  <si>
    <t>Q424</t>
  </si>
  <si>
    <t>Q125</t>
  </si>
  <si>
    <t>Sales</t>
  </si>
  <si>
    <t>Excise Tax</t>
  </si>
  <si>
    <t>Revenue</t>
  </si>
  <si>
    <t>COGS</t>
  </si>
  <si>
    <t>Gross Profit</t>
  </si>
  <si>
    <t>SG&amp;A</t>
  </si>
  <si>
    <t>Operating Income</t>
  </si>
  <si>
    <t>Interest</t>
  </si>
  <si>
    <t>Unconsolidated Investments</t>
  </si>
  <si>
    <t>Pretax Income</t>
  </si>
  <si>
    <t>Tax</t>
  </si>
  <si>
    <t>Net Income</t>
  </si>
  <si>
    <t>Revenue Growth</t>
  </si>
  <si>
    <t>Tax Rate</t>
  </si>
  <si>
    <t>Gross Margin</t>
  </si>
  <si>
    <t>CFFO</t>
  </si>
  <si>
    <t>CX</t>
  </si>
  <si>
    <t>FCF</t>
  </si>
  <si>
    <t>ROIC</t>
  </si>
  <si>
    <t>Maturity</t>
  </si>
  <si>
    <t>Discount</t>
  </si>
  <si>
    <t>NPV</t>
  </si>
  <si>
    <t>Diff</t>
  </si>
  <si>
    <t>Net Cash</t>
  </si>
  <si>
    <t>Excise Tax Rate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</si>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</sst>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3" fontId="0" fillId="0" borderId="0" xfId="0" applyNumberFormat="1"/>
    <xf numFmtId="9" fontId="0" fillId="0" borderId="0" xfId="0" applyNumberFormat="1"/>
    <xf numFmtId="3" fontId="1" fillId="0" borderId="0" xfId="0" applyNumberFormat="1" applyFont="1"/>
    <xf numFmtId="1" fontId="0" fillId="0" borderId="0" xfId="0" applyNumberForma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0</xdr:row>
      <xdr:rowOff>19050</xdr:rowOff>
    </xdr:from>
    <xdr:to>
      <xdr:col>4</xdr:col>
      <xdr:colOff>19050</xdr:colOff>
      <xdr:row>38</xdr:row>
      <xdr:rowOff>171450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B77CFDA-BEDF-A1BE-F34C-75E61668EC95}"/>
            </a:ext>
          </a:extLst>
        </xdr:cNvPr>
        <xdr:cNvCxnSpPr/>
      </xdr:nvCxnSpPr>
      <xdr:spPr>
        <a:xfrm flipH="1">
          <a:off x="2419350" y="19050"/>
          <a:ext cx="38100" cy="68199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581025</xdr:colOff>
      <xdr:row>0</xdr:row>
      <xdr:rowOff>0</xdr:rowOff>
    </xdr:from>
    <xdr:to>
      <xdr:col>12</xdr:col>
      <xdr:colOff>9525</xdr:colOff>
      <xdr:row>38</xdr:row>
      <xdr:rowOff>152400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D88AB55-AD76-48FF-9A1D-233061E2E71C}"/>
            </a:ext>
          </a:extLst>
        </xdr:cNvPr>
        <xdr:cNvCxnSpPr/>
      </xdr:nvCxnSpPr>
      <xdr:spPr>
        <a:xfrm flipH="1">
          <a:off x="7286625" y="0"/>
          <a:ext cx="38100" cy="68199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CE4BD-A562-4695-AF92-15C11A2F3E13}">
  <dimension ref="A1:E7"/>
  <sheetViews>
    <sheetView zoomScale="295" zoomScaleNormal="295" workbookViewId="0">
      <selection activeCell="D5" sqref="D5"/>
    </sheetView>
  </sheetViews>
  <sheetFormatPr defaultRowHeight="15" x14ac:dyDescent="0.25"/>
  <sheetData>
    <row r="1" spans="1:5" x14ac:dyDescent="0.25">
      <c r="A1" s="1" t="s">
        <v>0</v>
      </c>
    </row>
    <row r="2" spans="1:5" x14ac:dyDescent="0.25">
      <c r="C2" t="s">
        <v>1</v>
      </c>
      <c r="D2" s="2">
        <v>185</v>
      </c>
    </row>
    <row r="3" spans="1:5" x14ac:dyDescent="0.25">
      <c r="C3" t="s">
        <v>2</v>
      </c>
      <c r="D3" s="2">
        <v>180.7</v>
      </c>
      <c r="E3" t="s">
        <v>7</v>
      </c>
    </row>
    <row r="4" spans="1:5" x14ac:dyDescent="0.25">
      <c r="C4" t="s">
        <v>3</v>
      </c>
      <c r="D4" s="2">
        <f>D3*D2</f>
        <v>33429.5</v>
      </c>
    </row>
    <row r="5" spans="1:5" x14ac:dyDescent="0.25">
      <c r="C5" t="s">
        <v>4</v>
      </c>
      <c r="D5" s="2">
        <v>152</v>
      </c>
      <c r="E5" t="s">
        <v>7</v>
      </c>
    </row>
    <row r="6" spans="1:5" x14ac:dyDescent="0.25">
      <c r="C6" t="s">
        <v>5</v>
      </c>
      <c r="D6" s="2">
        <f>10681+1804</f>
        <v>12485</v>
      </c>
      <c r="E6" t="s">
        <v>7</v>
      </c>
    </row>
    <row r="7" spans="1:5" x14ac:dyDescent="0.25">
      <c r="C7" t="s">
        <v>6</v>
      </c>
      <c r="D7" s="2">
        <f>D4+D6-D5</f>
        <v>45762.5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44CD5-28D3-4678-9B11-62DAAC84DFFC}">
  <dimension ref="A1:DO31"/>
  <sheetViews>
    <sheetView tabSelected="1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Q4" sqref="Q4:V4"/>
    </sheetView>
  </sheetViews>
  <sheetFormatPr defaultRowHeight="15" x14ac:dyDescent="0.25"/>
  <cols>
    <col min="1" max="1" width="25.5703125" style="2" customWidth="1"/>
    <col min="2" max="18" width="9.140625" style="2"/>
    <col min="19" max="19" width="11.5703125" style="2" bestFit="1" customWidth="1"/>
    <col min="20" max="20" width="9.28515625" style="2" customWidth="1"/>
    <col min="21" max="16384" width="9.140625" style="2"/>
  </cols>
  <sheetData>
    <row r="1" spans="1:117" x14ac:dyDescent="0.25">
      <c r="B1" s="2" t="s">
        <v>8</v>
      </c>
      <c r="C1" s="2" t="s">
        <v>9</v>
      </c>
      <c r="D1" s="2" t="s">
        <v>7</v>
      </c>
      <c r="E1" s="2" t="s">
        <v>10</v>
      </c>
      <c r="F1" s="2" t="s">
        <v>11</v>
      </c>
      <c r="H1" s="5">
        <v>2020</v>
      </c>
      <c r="I1" s="5">
        <f>H1+1</f>
        <v>2021</v>
      </c>
      <c r="J1" s="5">
        <f t="shared" ref="J1:V1" si="0">I1+1</f>
        <v>2022</v>
      </c>
      <c r="K1" s="5">
        <f t="shared" si="0"/>
        <v>2023</v>
      </c>
      <c r="L1" s="5">
        <f t="shared" si="0"/>
        <v>2024</v>
      </c>
      <c r="M1" s="5">
        <f t="shared" si="0"/>
        <v>2025</v>
      </c>
      <c r="N1" s="5">
        <f t="shared" si="0"/>
        <v>2026</v>
      </c>
      <c r="O1" s="5">
        <f t="shared" si="0"/>
        <v>2027</v>
      </c>
      <c r="P1" s="5">
        <f t="shared" si="0"/>
        <v>2028</v>
      </c>
      <c r="Q1" s="5">
        <f t="shared" si="0"/>
        <v>2029</v>
      </c>
      <c r="R1" s="5">
        <f t="shared" si="0"/>
        <v>2030</v>
      </c>
      <c r="S1" s="5">
        <f t="shared" si="0"/>
        <v>2031</v>
      </c>
      <c r="T1" s="5">
        <f t="shared" si="0"/>
        <v>2032</v>
      </c>
      <c r="U1" s="5">
        <f t="shared" si="0"/>
        <v>2033</v>
      </c>
      <c r="V1" s="5">
        <f t="shared" si="0"/>
        <v>2034</v>
      </c>
      <c r="W1" s="5"/>
    </row>
    <row r="2" spans="1:117" x14ac:dyDescent="0.25">
      <c r="A2" s="2" t="s">
        <v>12</v>
      </c>
      <c r="J2" s="2">
        <v>9529</v>
      </c>
      <c r="K2" s="2">
        <v>10177</v>
      </c>
      <c r="L2" s="2">
        <v>10711</v>
      </c>
    </row>
    <row r="3" spans="1:117" x14ac:dyDescent="0.25">
      <c r="A3" s="2" t="s">
        <v>13</v>
      </c>
      <c r="J3" s="2">
        <v>708</v>
      </c>
      <c r="K3" s="2">
        <v>724</v>
      </c>
      <c r="L3" s="2">
        <v>749</v>
      </c>
    </row>
    <row r="4" spans="1:117" s="4" customFormat="1" x14ac:dyDescent="0.25">
      <c r="A4" s="4" t="s">
        <v>14</v>
      </c>
      <c r="B4" s="4">
        <f>B2-B3</f>
        <v>0</v>
      </c>
      <c r="C4" s="4">
        <f t="shared" ref="C4:F4" si="1">C2-C3</f>
        <v>0</v>
      </c>
      <c r="D4" s="4">
        <f t="shared" si="1"/>
        <v>0</v>
      </c>
      <c r="E4" s="4">
        <f t="shared" si="1"/>
        <v>0</v>
      </c>
      <c r="F4" s="4">
        <f t="shared" si="1"/>
        <v>0</v>
      </c>
      <c r="H4" s="4">
        <f>H2-H3</f>
        <v>0</v>
      </c>
      <c r="I4" s="4">
        <f>I2-I3</f>
        <v>0</v>
      </c>
      <c r="J4" s="4">
        <f>J2-J3</f>
        <v>8821</v>
      </c>
      <c r="K4" s="4">
        <f t="shared" ref="K4:L4" si="2">K2-K3</f>
        <v>9453</v>
      </c>
      <c r="L4" s="4">
        <f t="shared" si="2"/>
        <v>9962</v>
      </c>
      <c r="M4" s="4">
        <f>L4*1.05</f>
        <v>10460.1</v>
      </c>
      <c r="N4" s="4">
        <f t="shared" ref="N4:V4" si="3">M4*1.05</f>
        <v>10983.105000000001</v>
      </c>
      <c r="O4" s="4">
        <f t="shared" si="3"/>
        <v>11532.260250000001</v>
      </c>
      <c r="P4" s="4">
        <f t="shared" si="3"/>
        <v>12108.873262500001</v>
      </c>
      <c r="Q4" s="4">
        <f t="shared" si="3"/>
        <v>12714.316925625002</v>
      </c>
      <c r="R4" s="4">
        <f t="shared" ref="R4:V4" si="4">Q4*1.03</f>
        <v>13095.746433393753</v>
      </c>
      <c r="S4" s="4">
        <f t="shared" si="4"/>
        <v>13488.618826395566</v>
      </c>
      <c r="T4" s="4">
        <f t="shared" si="4"/>
        <v>13893.277391187434</v>
      </c>
      <c r="U4" s="4">
        <f t="shared" si="4"/>
        <v>14310.075712923057</v>
      </c>
      <c r="V4" s="4">
        <f t="shared" si="4"/>
        <v>14739.37798431075</v>
      </c>
    </row>
    <row r="5" spans="1:117" x14ac:dyDescent="0.25">
      <c r="A5" s="2" t="s">
        <v>15</v>
      </c>
      <c r="J5" s="2">
        <v>4113</v>
      </c>
      <c r="K5" s="2">
        <v>4683</v>
      </c>
      <c r="L5" s="2">
        <v>4944</v>
      </c>
      <c r="M5" s="2">
        <f>M4*(1-M21)</f>
        <v>5125.4490000000005</v>
      </c>
      <c r="N5" s="2">
        <f t="shared" ref="N5:Q5" si="5">N4*(1-N21)</f>
        <v>5381.7214500000009</v>
      </c>
      <c r="O5" s="2">
        <f t="shared" si="5"/>
        <v>5650.8075225000002</v>
      </c>
      <c r="P5" s="2">
        <f t="shared" si="5"/>
        <v>5933.3478986250002</v>
      </c>
      <c r="Q5" s="2">
        <f t="shared" si="5"/>
        <v>6230.015293556251</v>
      </c>
      <c r="R5" s="2">
        <f t="shared" ref="R5" si="6">R4*(1-R21)</f>
        <v>6416.9157523629392</v>
      </c>
      <c r="S5" s="2">
        <f t="shared" ref="S5" si="7">S4*(1-S21)</f>
        <v>6609.4232249338274</v>
      </c>
      <c r="T5" s="2">
        <f t="shared" ref="T5" si="8">T4*(1-T21)</f>
        <v>6807.7059216818425</v>
      </c>
      <c r="U5" s="2">
        <f t="shared" ref="U5" si="9">U4*(1-U21)</f>
        <v>7011.9370993322982</v>
      </c>
      <c r="V5" s="2">
        <f t="shared" ref="V5" si="10">V4*(1-V21)</f>
        <v>7222.2952123122668</v>
      </c>
    </row>
    <row r="6" spans="1:117" x14ac:dyDescent="0.25">
      <c r="A6" s="2" t="s">
        <v>16</v>
      </c>
      <c r="B6" s="2">
        <f>B4-B5</f>
        <v>0</v>
      </c>
      <c r="C6" s="2">
        <f t="shared" ref="C6:H6" si="11">C4-C5</f>
        <v>0</v>
      </c>
      <c r="D6" s="2">
        <f t="shared" si="11"/>
        <v>0</v>
      </c>
      <c r="E6" s="2">
        <f t="shared" si="11"/>
        <v>0</v>
      </c>
      <c r="F6" s="2">
        <f t="shared" si="11"/>
        <v>0</v>
      </c>
      <c r="H6" s="2">
        <f t="shared" si="11"/>
        <v>0</v>
      </c>
      <c r="I6" s="2">
        <f t="shared" ref="I6" si="12">I4-I5</f>
        <v>0</v>
      </c>
      <c r="J6" s="2">
        <f t="shared" ref="J6" si="13">J4-J5</f>
        <v>4708</v>
      </c>
      <c r="K6" s="2">
        <f t="shared" ref="K6" si="14">K4-K5</f>
        <v>4770</v>
      </c>
      <c r="L6" s="2">
        <f t="shared" ref="L6" si="15">L4-L5</f>
        <v>5018</v>
      </c>
      <c r="M6" s="2">
        <f t="shared" ref="M6" si="16">M4-M5</f>
        <v>5334.6509999999998</v>
      </c>
      <c r="N6" s="2">
        <f t="shared" ref="N6" si="17">N4-N5</f>
        <v>5601.3835500000005</v>
      </c>
      <c r="O6" s="2">
        <f t="shared" ref="O6" si="18">O4-O5</f>
        <v>5881.4527275000009</v>
      </c>
      <c r="P6" s="2">
        <f t="shared" ref="P6" si="19">P4-P5</f>
        <v>6175.5253638750009</v>
      </c>
      <c r="Q6" s="2">
        <f t="shared" ref="Q6" si="20">Q4-Q5</f>
        <v>6484.3016320687511</v>
      </c>
      <c r="R6" s="2">
        <f t="shared" ref="R6" si="21">R4-R5</f>
        <v>6678.830681030814</v>
      </c>
      <c r="S6" s="2">
        <f t="shared" ref="S6" si="22">S4-S5</f>
        <v>6879.195601461739</v>
      </c>
      <c r="T6" s="2">
        <f t="shared" ref="T6" si="23">T4-T5</f>
        <v>7085.5714695055913</v>
      </c>
      <c r="U6" s="2">
        <f t="shared" ref="U6" si="24">U4-U5</f>
        <v>7298.1386135907587</v>
      </c>
      <c r="V6" s="2">
        <f t="shared" ref="V6" si="25">V4-V5</f>
        <v>7517.0827719984827</v>
      </c>
    </row>
    <row r="7" spans="1:117" x14ac:dyDescent="0.25">
      <c r="A7" s="2" t="s">
        <v>17</v>
      </c>
      <c r="J7" s="2">
        <v>1709</v>
      </c>
      <c r="K7" s="2">
        <v>1926</v>
      </c>
      <c r="L7" s="2">
        <v>1847</v>
      </c>
      <c r="M7" s="2">
        <f>L7*(1+M17)</f>
        <v>1939.3500000000001</v>
      </c>
      <c r="N7" s="2">
        <f t="shared" ref="N7:Q7" si="26">M7*(1+N17)</f>
        <v>2036.3175000000003</v>
      </c>
      <c r="O7" s="2">
        <f t="shared" si="26"/>
        <v>2138.1333750000003</v>
      </c>
      <c r="P7" s="2">
        <f t="shared" si="26"/>
        <v>2245.0400437500007</v>
      </c>
      <c r="Q7" s="2">
        <f t="shared" si="26"/>
        <v>2357.2920459375009</v>
      </c>
      <c r="R7" s="2">
        <f t="shared" ref="R7:V7" si="27">Q7*(1+R17)</f>
        <v>2428.0108073156262</v>
      </c>
      <c r="S7" s="2">
        <f t="shared" si="27"/>
        <v>2500.8511315350952</v>
      </c>
      <c r="T7" s="2">
        <f t="shared" si="27"/>
        <v>2575.8766654811479</v>
      </c>
      <c r="U7" s="2">
        <f t="shared" si="27"/>
        <v>2653.1529654455826</v>
      </c>
      <c r="V7" s="2">
        <f t="shared" si="27"/>
        <v>2732.7475544089502</v>
      </c>
    </row>
    <row r="8" spans="1:117" x14ac:dyDescent="0.25">
      <c r="A8" s="2" t="s">
        <v>18</v>
      </c>
      <c r="B8" s="2">
        <f>B6-B7</f>
        <v>0</v>
      </c>
      <c r="C8" s="2">
        <f t="shared" ref="C8:H8" si="28">C6-C7</f>
        <v>0</v>
      </c>
      <c r="D8" s="2">
        <f t="shared" si="28"/>
        <v>0</v>
      </c>
      <c r="E8" s="2">
        <f t="shared" si="28"/>
        <v>0</v>
      </c>
      <c r="F8" s="2">
        <f t="shared" si="28"/>
        <v>0</v>
      </c>
      <c r="H8" s="2">
        <f t="shared" si="28"/>
        <v>0</v>
      </c>
      <c r="I8" s="2">
        <f t="shared" ref="I8" si="29">I6-I7</f>
        <v>0</v>
      </c>
      <c r="J8" s="2">
        <f t="shared" ref="J8" si="30">J6-J7</f>
        <v>2999</v>
      </c>
      <c r="K8" s="2">
        <f t="shared" ref="K8" si="31">K6-K7</f>
        <v>2844</v>
      </c>
      <c r="L8" s="2">
        <f t="shared" ref="L8" si="32">L6-L7</f>
        <v>3171</v>
      </c>
      <c r="M8" s="2">
        <f t="shared" ref="M8" si="33">M6-M7</f>
        <v>3395.3009999999995</v>
      </c>
      <c r="N8" s="2">
        <f t="shared" ref="N8" si="34">N6-N7</f>
        <v>3565.0660500000004</v>
      </c>
      <c r="O8" s="2">
        <f t="shared" ref="O8" si="35">O6-O7</f>
        <v>3743.3193525000006</v>
      </c>
      <c r="P8" s="2">
        <f t="shared" ref="P8" si="36">P6-P7</f>
        <v>3930.4853201250003</v>
      </c>
      <c r="Q8" s="2">
        <f t="shared" ref="Q8" si="37">Q6-Q7</f>
        <v>4127.0095861312502</v>
      </c>
      <c r="R8" s="2">
        <f t="shared" ref="R8" si="38">R6-R7</f>
        <v>4250.8198737151879</v>
      </c>
      <c r="S8" s="2">
        <f t="shared" ref="S8" si="39">S6-S7</f>
        <v>4378.3444699266438</v>
      </c>
      <c r="T8" s="2">
        <f t="shared" ref="T8" si="40">T6-T7</f>
        <v>4509.6948040244433</v>
      </c>
      <c r="U8" s="2">
        <f t="shared" ref="U8" si="41">U6-U7</f>
        <v>4644.9856481451761</v>
      </c>
      <c r="V8" s="2">
        <f t="shared" ref="V8" si="42">V6-V7</f>
        <v>4784.3352175895325</v>
      </c>
    </row>
    <row r="9" spans="1:117" x14ac:dyDescent="0.25">
      <c r="A9" s="2" t="s">
        <v>20</v>
      </c>
      <c r="J9" s="2">
        <v>-1635</v>
      </c>
      <c r="K9" s="2">
        <v>-2036</v>
      </c>
      <c r="L9" s="2">
        <v>-511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</row>
    <row r="10" spans="1:117" x14ac:dyDescent="0.25">
      <c r="A10" s="2" t="s">
        <v>19</v>
      </c>
      <c r="J10" s="2">
        <v>-356</v>
      </c>
      <c r="K10" s="2">
        <v>-398</v>
      </c>
      <c r="L10" s="2">
        <v>-435</v>
      </c>
      <c r="M10" s="2">
        <f>L27*$Y$18</f>
        <v>-493.32</v>
      </c>
      <c r="N10" s="2">
        <f>M27*$Y$18</f>
        <v>-401.61740040000007</v>
      </c>
      <c r="O10" s="2">
        <f>N27*$Y$18</f>
        <v>-301.65242307264003</v>
      </c>
      <c r="P10" s="2">
        <f>O27*$Y$18</f>
        <v>-192.89574810273541</v>
      </c>
      <c r="Q10" s="2">
        <f>P27*$Y$18</f>
        <v>-74.787917626831842</v>
      </c>
      <c r="R10" s="2">
        <f t="shared" ref="R10:V10" si="43">Q27*$Y$18</f>
        <v>53.262287097907773</v>
      </c>
      <c r="S10" s="2">
        <f t="shared" si="43"/>
        <v>189.27128337960158</v>
      </c>
      <c r="T10" s="2">
        <f t="shared" si="43"/>
        <v>333.60794118407898</v>
      </c>
      <c r="U10" s="2">
        <f t="shared" si="43"/>
        <v>486.65630793266831</v>
      </c>
      <c r="V10" s="2">
        <f t="shared" si="43"/>
        <v>648.81619374472814</v>
      </c>
    </row>
    <row r="11" spans="1:117" x14ac:dyDescent="0.25">
      <c r="A11" s="2" t="s">
        <v>21</v>
      </c>
      <c r="B11" s="2">
        <f>B8+SUM(B9:B10)</f>
        <v>0</v>
      </c>
      <c r="C11" s="2">
        <f t="shared" ref="C11:H11" si="44">C8+SUM(C9:C10)</f>
        <v>0</v>
      </c>
      <c r="D11" s="2">
        <f t="shared" si="44"/>
        <v>0</v>
      </c>
      <c r="E11" s="2">
        <f t="shared" si="44"/>
        <v>0</v>
      </c>
      <c r="F11" s="2">
        <f t="shared" si="44"/>
        <v>0</v>
      </c>
      <c r="H11" s="2">
        <f t="shared" si="44"/>
        <v>0</v>
      </c>
      <c r="I11" s="2">
        <f t="shared" ref="I11" si="45">I8+SUM(I9:I10)</f>
        <v>0</v>
      </c>
      <c r="J11" s="2">
        <f t="shared" ref="J11" si="46">J8+SUM(J9:J10)</f>
        <v>1008</v>
      </c>
      <c r="K11" s="2">
        <f t="shared" ref="K11" si="47">K8+SUM(K9:K10)</f>
        <v>410</v>
      </c>
      <c r="L11" s="2">
        <f t="shared" ref="L11" si="48">L8+SUM(L9:L10)</f>
        <v>2225</v>
      </c>
      <c r="M11" s="2">
        <f t="shared" ref="M11" si="49">M8+SUM(M9:M10)</f>
        <v>2901.9809999999993</v>
      </c>
      <c r="N11" s="2">
        <f t="shared" ref="N11" si="50">N8+SUM(N9:N10)</f>
        <v>3163.4486496000004</v>
      </c>
      <c r="O11" s="2">
        <f t="shared" ref="O11" si="51">O8+SUM(O9:O10)</f>
        <v>3441.6669294273606</v>
      </c>
      <c r="P11" s="2">
        <f t="shared" ref="P11" si="52">P8+SUM(P9:P10)</f>
        <v>3737.5895720222647</v>
      </c>
      <c r="Q11" s="2">
        <f t="shared" ref="Q11" si="53">Q8+SUM(Q9:Q10)</f>
        <v>4052.2216685044182</v>
      </c>
      <c r="R11" s="2">
        <f t="shared" ref="R11" si="54">R8+SUM(R9:R10)</f>
        <v>4304.0821608130955</v>
      </c>
      <c r="S11" s="2">
        <f t="shared" ref="S11" si="55">S8+SUM(S9:S10)</f>
        <v>4567.6157533062451</v>
      </c>
      <c r="T11" s="2">
        <f t="shared" ref="T11" si="56">T8+SUM(T9:T10)</f>
        <v>4843.3027452085225</v>
      </c>
      <c r="U11" s="2">
        <f t="shared" ref="U11" si="57">U8+SUM(U9:U10)</f>
        <v>5131.641956077844</v>
      </c>
      <c r="V11" s="2">
        <f t="shared" ref="V11" si="58">V8+SUM(V9:V10)</f>
        <v>5433.151411334261</v>
      </c>
    </row>
    <row r="12" spans="1:117" x14ac:dyDescent="0.25">
      <c r="A12" s="2" t="s">
        <v>22</v>
      </c>
      <c r="J12" s="2">
        <v>309</v>
      </c>
      <c r="K12" s="2">
        <v>422</v>
      </c>
      <c r="L12" s="2">
        <v>456</v>
      </c>
      <c r="M12" s="2">
        <f>M18*M11</f>
        <v>609.4160099999998</v>
      </c>
      <c r="N12" s="2">
        <f t="shared" ref="N12:Q12" si="59">N18*N11</f>
        <v>664.32421641600001</v>
      </c>
      <c r="O12" s="2">
        <f t="shared" si="59"/>
        <v>722.75005517974569</v>
      </c>
      <c r="P12" s="2">
        <f t="shared" si="59"/>
        <v>784.89381012467561</v>
      </c>
      <c r="Q12" s="2">
        <f t="shared" si="59"/>
        <v>850.9665503859278</v>
      </c>
      <c r="R12" s="2">
        <f t="shared" ref="R12" si="60">R18*R11</f>
        <v>903.85725377075005</v>
      </c>
      <c r="S12" s="2">
        <f t="shared" ref="S12" si="61">S18*S11</f>
        <v>959.19930819431147</v>
      </c>
      <c r="T12" s="2">
        <f t="shared" ref="T12" si="62">T18*T11</f>
        <v>1017.0935764937897</v>
      </c>
      <c r="U12" s="2">
        <f t="shared" ref="U12" si="63">U18*U11</f>
        <v>1077.6448107763472</v>
      </c>
      <c r="V12" s="2">
        <f t="shared" ref="V12" si="64">V18*V11</f>
        <v>1140.9617963801948</v>
      </c>
    </row>
    <row r="13" spans="1:117" s="4" customFormat="1" x14ac:dyDescent="0.25">
      <c r="A13" s="4" t="s">
        <v>23</v>
      </c>
      <c r="B13" s="4">
        <f>B11-B12</f>
        <v>0</v>
      </c>
      <c r="C13" s="4">
        <f t="shared" ref="C13:H13" si="65">C11-C12</f>
        <v>0</v>
      </c>
      <c r="D13" s="4">
        <f t="shared" si="65"/>
        <v>0</v>
      </c>
      <c r="E13" s="4">
        <f t="shared" si="65"/>
        <v>0</v>
      </c>
      <c r="F13" s="4">
        <f t="shared" si="65"/>
        <v>0</v>
      </c>
      <c r="H13" s="4">
        <f t="shared" si="65"/>
        <v>0</v>
      </c>
      <c r="I13" s="4">
        <f t="shared" ref="I13" si="66">I11-I12</f>
        <v>0</v>
      </c>
      <c r="J13" s="4">
        <f t="shared" ref="J13" si="67">J11-J12</f>
        <v>699</v>
      </c>
      <c r="K13" s="4">
        <f t="shared" ref="K13" si="68">K11-K12</f>
        <v>-12</v>
      </c>
      <c r="L13" s="4">
        <f t="shared" ref="L13" si="69">L11-L12</f>
        <v>1769</v>
      </c>
      <c r="M13" s="4">
        <f t="shared" ref="M13" si="70">M11-M12</f>
        <v>2292.5649899999994</v>
      </c>
      <c r="N13" s="4">
        <f t="shared" ref="N13" si="71">N11-N12</f>
        <v>2499.1244331840003</v>
      </c>
      <c r="O13" s="4">
        <f t="shared" ref="O13" si="72">O11-O12</f>
        <v>2718.9168742476149</v>
      </c>
      <c r="P13" s="4">
        <f t="shared" ref="P13" si="73">P11-P12</f>
        <v>2952.6957618975894</v>
      </c>
      <c r="Q13" s="4">
        <f t="shared" ref="Q13" si="74">Q11-Q12</f>
        <v>3201.2551181184904</v>
      </c>
      <c r="R13" s="4">
        <f t="shared" ref="R13" si="75">R11-R12</f>
        <v>3400.2249070423454</v>
      </c>
      <c r="S13" s="4">
        <f t="shared" ref="S13" si="76">S11-S12</f>
        <v>3608.4164451119336</v>
      </c>
      <c r="T13" s="4">
        <f t="shared" ref="T13" si="77">T11-T12</f>
        <v>3826.2091687147331</v>
      </c>
      <c r="U13" s="4">
        <f t="shared" ref="U13" si="78">U11-U12</f>
        <v>4053.9971453014969</v>
      </c>
      <c r="V13" s="4">
        <f t="shared" ref="V13" si="79">V11-V12</f>
        <v>4292.1896149540662</v>
      </c>
      <c r="W13" s="4">
        <f t="shared" ref="W13:BB13" si="80">V13*(1+$Y$19)</f>
        <v>4335.111511103607</v>
      </c>
      <c r="X13" s="4">
        <f t="shared" si="80"/>
        <v>4378.462626214643</v>
      </c>
      <c r="Y13" s="4">
        <f t="shared" si="80"/>
        <v>4422.2472524767891</v>
      </c>
      <c r="Z13" s="4">
        <f t="shared" si="80"/>
        <v>4466.469725001557</v>
      </c>
      <c r="AA13" s="4">
        <f t="shared" si="80"/>
        <v>4511.1344222515727</v>
      </c>
      <c r="AB13" s="4">
        <f t="shared" si="80"/>
        <v>4556.2457664740887</v>
      </c>
      <c r="AC13" s="4">
        <f t="shared" si="80"/>
        <v>4601.8082241388292</v>
      </c>
      <c r="AD13" s="4">
        <f t="shared" si="80"/>
        <v>4647.8263063802178</v>
      </c>
      <c r="AE13" s="4">
        <f t="shared" si="80"/>
        <v>4694.3045694440198</v>
      </c>
      <c r="AF13" s="4">
        <f t="shared" si="80"/>
        <v>4741.2476151384599</v>
      </c>
      <c r="AG13" s="4">
        <f t="shared" si="80"/>
        <v>4788.6600912898448</v>
      </c>
      <c r="AH13" s="4">
        <f t="shared" si="80"/>
        <v>4836.5466922027435</v>
      </c>
      <c r="AI13" s="4">
        <f t="shared" si="80"/>
        <v>4884.9121591247713</v>
      </c>
      <c r="AJ13" s="4">
        <f t="shared" si="80"/>
        <v>4933.7612807160194</v>
      </c>
      <c r="AK13" s="4">
        <f t="shared" si="80"/>
        <v>4983.0988935231799</v>
      </c>
      <c r="AL13" s="4">
        <f t="shared" si="80"/>
        <v>5032.9298824584121</v>
      </c>
      <c r="AM13" s="4">
        <f t="shared" si="80"/>
        <v>5083.259181282996</v>
      </c>
      <c r="AN13" s="4">
        <f t="shared" si="80"/>
        <v>5134.0917730958263</v>
      </c>
      <c r="AO13" s="4">
        <f t="shared" si="80"/>
        <v>5185.4326908267849</v>
      </c>
      <c r="AP13" s="4">
        <f t="shared" si="80"/>
        <v>5237.2870177350524</v>
      </c>
      <c r="AQ13" s="4">
        <f t="shared" si="80"/>
        <v>5289.6598879124031</v>
      </c>
      <c r="AR13" s="4">
        <f t="shared" si="80"/>
        <v>5342.5564867915273</v>
      </c>
      <c r="AS13" s="4">
        <f t="shared" si="80"/>
        <v>5395.9820516594427</v>
      </c>
      <c r="AT13" s="4">
        <f t="shared" si="80"/>
        <v>5449.9418721760376</v>
      </c>
      <c r="AU13" s="4">
        <f t="shared" si="80"/>
        <v>5504.4412908977984</v>
      </c>
      <c r="AV13" s="4">
        <f t="shared" si="80"/>
        <v>5559.4857038067767</v>
      </c>
      <c r="AW13" s="4">
        <f t="shared" si="80"/>
        <v>5615.0805608448445</v>
      </c>
      <c r="AX13" s="4">
        <f t="shared" si="80"/>
        <v>5671.231366453293</v>
      </c>
      <c r="AY13" s="4">
        <f t="shared" si="80"/>
        <v>5727.9436801178263</v>
      </c>
      <c r="AZ13" s="4">
        <f t="shared" si="80"/>
        <v>5785.2231169190045</v>
      </c>
      <c r="BA13" s="4">
        <f t="shared" si="80"/>
        <v>5843.0753480881949</v>
      </c>
      <c r="BB13" s="4">
        <f t="shared" si="80"/>
        <v>5901.5061015690771</v>
      </c>
      <c r="BC13" s="4">
        <f t="shared" ref="BC13:CH13" si="81">BB13*(1+$Y$19)</f>
        <v>5960.5211625847678</v>
      </c>
      <c r="BD13" s="4">
        <f t="shared" si="81"/>
        <v>6020.1263742106157</v>
      </c>
      <c r="BE13" s="4">
        <f t="shared" si="81"/>
        <v>6080.3276379527215</v>
      </c>
      <c r="BF13" s="4">
        <f t="shared" si="81"/>
        <v>6141.1309143322487</v>
      </c>
      <c r="BG13" s="4">
        <f t="shared" si="81"/>
        <v>6202.5422234755715</v>
      </c>
      <c r="BH13" s="4">
        <f t="shared" si="81"/>
        <v>6264.5676457103273</v>
      </c>
      <c r="BI13" s="4">
        <f t="shared" si="81"/>
        <v>6327.2133221674303</v>
      </c>
      <c r="BJ13" s="4">
        <f t="shared" si="81"/>
        <v>6390.4854553891046</v>
      </c>
      <c r="BK13" s="4">
        <f t="shared" si="81"/>
        <v>6454.3903099429954</v>
      </c>
      <c r="BL13" s="4">
        <f t="shared" si="81"/>
        <v>6518.9342130424257</v>
      </c>
      <c r="BM13" s="4">
        <f t="shared" si="81"/>
        <v>6584.1235551728496</v>
      </c>
      <c r="BN13" s="4">
        <f t="shared" si="81"/>
        <v>6649.9647907245781</v>
      </c>
      <c r="BO13" s="4">
        <f t="shared" si="81"/>
        <v>6716.4644386318241</v>
      </c>
      <c r="BP13" s="4">
        <f t="shared" si="81"/>
        <v>6783.6290830181424</v>
      </c>
      <c r="BQ13" s="4">
        <f t="shared" si="81"/>
        <v>6851.4653738483239</v>
      </c>
      <c r="BR13" s="4">
        <f t="shared" si="81"/>
        <v>6919.9800275868074</v>
      </c>
      <c r="BS13" s="4">
        <f t="shared" si="81"/>
        <v>6989.1798278626757</v>
      </c>
      <c r="BT13" s="4">
        <f t="shared" si="81"/>
        <v>7059.0716261413027</v>
      </c>
      <c r="BU13" s="4">
        <f t="shared" si="81"/>
        <v>7129.6623424027157</v>
      </c>
      <c r="BV13" s="4">
        <f t="shared" si="81"/>
        <v>7200.9589658267432</v>
      </c>
      <c r="BW13" s="4">
        <f t="shared" si="81"/>
        <v>7272.9685554850112</v>
      </c>
      <c r="BX13" s="4">
        <f t="shared" si="81"/>
        <v>7345.6982410398614</v>
      </c>
      <c r="BY13" s="4">
        <f t="shared" si="81"/>
        <v>7419.1552234502597</v>
      </c>
      <c r="BZ13" s="4">
        <f t="shared" si="81"/>
        <v>7493.3467756847622</v>
      </c>
      <c r="CA13" s="4">
        <f t="shared" si="81"/>
        <v>7568.2802434416099</v>
      </c>
      <c r="CB13" s="4">
        <f t="shared" si="81"/>
        <v>7643.9630458760257</v>
      </c>
      <c r="CC13" s="4">
        <f t="shared" si="81"/>
        <v>7720.4026763347856</v>
      </c>
      <c r="CD13" s="4">
        <f t="shared" si="81"/>
        <v>7797.6067030981339</v>
      </c>
      <c r="CE13" s="4">
        <f t="shared" si="81"/>
        <v>7875.5827701291155</v>
      </c>
      <c r="CF13" s="4">
        <f t="shared" si="81"/>
        <v>7954.3385978304068</v>
      </c>
      <c r="CG13" s="4">
        <f t="shared" si="81"/>
        <v>8033.8819838087111</v>
      </c>
      <c r="CH13" s="4">
        <f t="shared" si="81"/>
        <v>8114.2208036467982</v>
      </c>
      <c r="CI13" s="4">
        <f t="shared" ref="CI13:DM13" si="82">CH13*(1+$Y$19)</f>
        <v>8195.3630116832664</v>
      </c>
      <c r="CJ13" s="4">
        <f t="shared" si="82"/>
        <v>8277.3166418000983</v>
      </c>
      <c r="CK13" s="4">
        <f t="shared" si="82"/>
        <v>8360.0898082180993</v>
      </c>
      <c r="CL13" s="4">
        <f t="shared" si="82"/>
        <v>8443.69070630028</v>
      </c>
      <c r="CM13" s="4">
        <f t="shared" si="82"/>
        <v>8528.1276133632837</v>
      </c>
      <c r="CN13" s="4">
        <f t="shared" si="82"/>
        <v>8613.4088894969173</v>
      </c>
      <c r="CO13" s="4">
        <f t="shared" si="82"/>
        <v>8699.5429783918862</v>
      </c>
      <c r="CP13" s="4">
        <f t="shared" si="82"/>
        <v>8786.5384081758057</v>
      </c>
      <c r="CQ13" s="4">
        <f t="shared" si="82"/>
        <v>8874.4037922575644</v>
      </c>
      <c r="CR13" s="4">
        <f t="shared" si="82"/>
        <v>8963.1478301801399</v>
      </c>
      <c r="CS13" s="4">
        <f t="shared" si="82"/>
        <v>9052.7793084819405</v>
      </c>
      <c r="CT13" s="4">
        <f t="shared" si="82"/>
        <v>9143.3071015667592</v>
      </c>
      <c r="CU13" s="4">
        <f t="shared" si="82"/>
        <v>9234.7401725824275</v>
      </c>
      <c r="CV13" s="4">
        <f t="shared" si="82"/>
        <v>9327.0875743082524</v>
      </c>
      <c r="CW13" s="4">
        <f t="shared" si="82"/>
        <v>9420.3584500513352</v>
      </c>
      <c r="CX13" s="4">
        <f t="shared" si="82"/>
        <v>9514.5620345518491</v>
      </c>
      <c r="CY13" s="4">
        <f t="shared" si="82"/>
        <v>9609.7076548973673</v>
      </c>
      <c r="CZ13" s="4">
        <f t="shared" si="82"/>
        <v>9705.804731446342</v>
      </c>
      <c r="DA13" s="4">
        <f t="shared" si="82"/>
        <v>9802.8627787608057</v>
      </c>
      <c r="DB13" s="4">
        <f t="shared" si="82"/>
        <v>9900.8914065484132</v>
      </c>
      <c r="DC13" s="4">
        <f t="shared" si="82"/>
        <v>9999.9003206138968</v>
      </c>
      <c r="DD13" s="4">
        <f t="shared" si="82"/>
        <v>10099.899323820036</v>
      </c>
      <c r="DE13" s="4">
        <f t="shared" si="82"/>
        <v>10200.898317058236</v>
      </c>
      <c r="DF13" s="4">
        <f t="shared" si="82"/>
        <v>10302.907300228819</v>
      </c>
      <c r="DG13" s="4">
        <f t="shared" si="82"/>
        <v>10405.936373231107</v>
      </c>
      <c r="DH13" s="4">
        <f t="shared" si="82"/>
        <v>10509.995736963418</v>
      </c>
      <c r="DI13" s="4">
        <f t="shared" si="82"/>
        <v>10615.095694333051</v>
      </c>
      <c r="DJ13" s="4">
        <f t="shared" si="82"/>
        <v>10721.246651276382</v>
      </c>
      <c r="DK13" s="4">
        <f t="shared" si="82"/>
        <v>10828.459117789145</v>
      </c>
      <c r="DL13" s="4">
        <f t="shared" si="82"/>
        <v>10936.743708967037</v>
      </c>
      <c r="DM13" s="4">
        <f t="shared" si="82"/>
        <v>11046.111146056706</v>
      </c>
    </row>
    <row r="14" spans="1:117" s="4" customFormat="1" x14ac:dyDescent="0.25">
      <c r="A14" s="2" t="s">
        <v>2</v>
      </c>
    </row>
    <row r="15" spans="1:117" s="4" customFormat="1" x14ac:dyDescent="0.25">
      <c r="A15" s="2" t="s">
        <v>37</v>
      </c>
    </row>
    <row r="17" spans="1:119" x14ac:dyDescent="0.25">
      <c r="A17" s="2" t="s">
        <v>24</v>
      </c>
      <c r="K17" s="3">
        <f t="shared" ref="K17:P17" si="83">K4/J4-1</f>
        <v>7.1647205532252567E-2</v>
      </c>
      <c r="L17" s="3">
        <f t="shared" si="83"/>
        <v>5.3845340103670702E-2</v>
      </c>
      <c r="M17" s="3">
        <f t="shared" si="83"/>
        <v>5.0000000000000044E-2</v>
      </c>
      <c r="N17" s="3">
        <f t="shared" si="83"/>
        <v>5.0000000000000044E-2</v>
      </c>
      <c r="O17" s="3">
        <f t="shared" si="83"/>
        <v>5.0000000000000044E-2</v>
      </c>
      <c r="P17" s="3">
        <f t="shared" si="83"/>
        <v>5.0000000000000044E-2</v>
      </c>
      <c r="Q17" s="3">
        <f t="shared" ref="Q17:V17" si="84">Q4/P4-1</f>
        <v>5.0000000000000044E-2</v>
      </c>
      <c r="R17" s="3">
        <f t="shared" si="84"/>
        <v>3.0000000000000027E-2</v>
      </c>
      <c r="S17" s="3">
        <f t="shared" si="84"/>
        <v>3.0000000000000027E-2</v>
      </c>
      <c r="T17" s="3">
        <f t="shared" si="84"/>
        <v>3.0000000000000027E-2</v>
      </c>
      <c r="U17" s="3">
        <f t="shared" si="84"/>
        <v>3.0000000000000027E-2</v>
      </c>
      <c r="V17" s="3">
        <f t="shared" si="84"/>
        <v>3.0000000000000027E-2</v>
      </c>
    </row>
    <row r="18" spans="1:119" x14ac:dyDescent="0.25">
      <c r="A18" s="2" t="s">
        <v>25</v>
      </c>
      <c r="J18" s="3">
        <f>J12/J11</f>
        <v>0.30654761904761907</v>
      </c>
      <c r="K18" s="3">
        <f t="shared" ref="K18:L18" si="85">K12/K11</f>
        <v>1.0292682926829269</v>
      </c>
      <c r="L18" s="3">
        <f t="shared" si="85"/>
        <v>0.2049438202247191</v>
      </c>
      <c r="M18" s="3">
        <v>0.21</v>
      </c>
      <c r="N18" s="3">
        <v>0.21</v>
      </c>
      <c r="O18" s="3">
        <v>0.21</v>
      </c>
      <c r="P18" s="3">
        <v>0.21</v>
      </c>
      <c r="Q18" s="3">
        <v>0.21</v>
      </c>
      <c r="R18" s="3">
        <v>0.21</v>
      </c>
      <c r="S18" s="3">
        <v>0.21</v>
      </c>
      <c r="T18" s="3">
        <v>0.21</v>
      </c>
      <c r="U18" s="3">
        <v>0.21</v>
      </c>
      <c r="V18" s="3">
        <v>0.21</v>
      </c>
      <c r="X18" s="2" t="s">
        <v>30</v>
      </c>
      <c r="Y18" s="3">
        <v>0.04</v>
      </c>
    </row>
    <row r="19" spans="1:119" x14ac:dyDescent="0.25">
      <c r="A19" s="2" t="s">
        <v>36</v>
      </c>
      <c r="J19" s="3">
        <f>J3/J2</f>
        <v>7.4299506768811002E-2</v>
      </c>
      <c r="K19" s="3">
        <f>K3/K2</f>
        <v>7.1140807703645476E-2</v>
      </c>
      <c r="L19" s="3">
        <f>L3/L2</f>
        <v>6.9928111287461486E-2</v>
      </c>
      <c r="M19" s="3">
        <v>7.0000000000000007E-2</v>
      </c>
      <c r="N19" s="3">
        <v>7.0000000000000007E-2</v>
      </c>
      <c r="O19" s="3">
        <v>7.0000000000000007E-2</v>
      </c>
      <c r="P19" s="3">
        <v>7.0000000000000007E-2</v>
      </c>
      <c r="Q19" s="3">
        <v>7.0000000000000007E-2</v>
      </c>
      <c r="R19" s="3">
        <v>7.0000000000000007E-2</v>
      </c>
      <c r="S19" s="3">
        <v>7.0000000000000007E-2</v>
      </c>
      <c r="T19" s="3">
        <v>7.0000000000000007E-2</v>
      </c>
      <c r="U19" s="3">
        <v>7.0000000000000007E-2</v>
      </c>
      <c r="V19" s="3">
        <v>7.0000000000000007E-2</v>
      </c>
      <c r="X19" s="2" t="s">
        <v>31</v>
      </c>
      <c r="Y19" s="3">
        <v>0.01</v>
      </c>
    </row>
    <row r="20" spans="1:119" x14ac:dyDescent="0.25">
      <c r="X20" s="2" t="s">
        <v>32</v>
      </c>
      <c r="Y20" s="3">
        <v>7.1999999999999995E-2</v>
      </c>
    </row>
    <row r="21" spans="1:119" x14ac:dyDescent="0.25">
      <c r="A21" s="2" t="s">
        <v>26</v>
      </c>
      <c r="J21" s="3">
        <f>J6/J4</f>
        <v>0.53372633488266641</v>
      </c>
      <c r="K21" s="3">
        <f>K6/K4</f>
        <v>0.50460171374166929</v>
      </c>
      <c r="L21" s="3">
        <f>L6/L4</f>
        <v>0.50371411363180085</v>
      </c>
      <c r="M21" s="3">
        <v>0.51</v>
      </c>
      <c r="N21" s="3">
        <v>0.51</v>
      </c>
      <c r="O21" s="3">
        <v>0.51</v>
      </c>
      <c r="P21" s="3">
        <v>0.51</v>
      </c>
      <c r="Q21" s="3">
        <v>0.51</v>
      </c>
      <c r="R21" s="3">
        <v>0.51</v>
      </c>
      <c r="S21" s="3">
        <v>0.51</v>
      </c>
      <c r="T21" s="3">
        <v>0.51</v>
      </c>
      <c r="U21" s="3">
        <v>0.51</v>
      </c>
      <c r="V21" s="3">
        <v>0.51</v>
      </c>
      <c r="X21" s="2" t="s">
        <v>33</v>
      </c>
      <c r="Y21" s="6">
        <f>NPV(Y20,M13:XFD13)+Sheet1!D5-Sheet1!D6</f>
        <v>44411.850143245443</v>
      </c>
    </row>
    <row r="22" spans="1:119" x14ac:dyDescent="0.25">
      <c r="X22" s="2" t="s">
        <v>1</v>
      </c>
      <c r="Y22" s="2">
        <f>Y21/Sheet1!D3</f>
        <v>245.77670250827586</v>
      </c>
    </row>
    <row r="23" spans="1:119" x14ac:dyDescent="0.25">
      <c r="A23" s="2" t="s">
        <v>27</v>
      </c>
      <c r="X23" s="2" t="s">
        <v>34</v>
      </c>
      <c r="Y23" s="3">
        <f>Y22/Sheet1!D2-1</f>
        <v>0.32852271626095053</v>
      </c>
    </row>
    <row r="24" spans="1:119" x14ac:dyDescent="0.25">
      <c r="A24" s="2" t="s">
        <v>28</v>
      </c>
    </row>
    <row r="25" spans="1:119" x14ac:dyDescent="0.25">
      <c r="A25" s="2" t="s">
        <v>29</v>
      </c>
      <c r="H25" s="2">
        <f>H23-H24</f>
        <v>0</v>
      </c>
      <c r="I25" s="2">
        <f t="shared" ref="I25:L25" si="86">I23-I24</f>
        <v>0</v>
      </c>
      <c r="J25" s="2">
        <f t="shared" si="86"/>
        <v>0</v>
      </c>
      <c r="K25" s="2">
        <f t="shared" si="86"/>
        <v>0</v>
      </c>
      <c r="L25" s="2">
        <f t="shared" si="86"/>
        <v>0</v>
      </c>
      <c r="M25" s="2">
        <f>M23-M24</f>
        <v>0</v>
      </c>
      <c r="N25" s="2">
        <f t="shared" ref="N25:Q25" si="87">N23-N24</f>
        <v>0</v>
      </c>
      <c r="O25" s="2">
        <f t="shared" si="87"/>
        <v>0</v>
      </c>
      <c r="P25" s="2">
        <f t="shared" si="87"/>
        <v>0</v>
      </c>
      <c r="Q25" s="2">
        <f t="shared" si="87"/>
        <v>0</v>
      </c>
      <c r="R25" s="4">
        <f t="shared" ref="R25:AW25" si="88">Q25*(1+$Y$19)</f>
        <v>0</v>
      </c>
      <c r="S25" s="4">
        <f t="shared" si="88"/>
        <v>0</v>
      </c>
      <c r="T25" s="4">
        <f t="shared" si="88"/>
        <v>0</v>
      </c>
      <c r="U25" s="4">
        <f t="shared" si="88"/>
        <v>0</v>
      </c>
      <c r="V25" s="4">
        <f t="shared" si="88"/>
        <v>0</v>
      </c>
      <c r="W25" s="4">
        <f t="shared" si="88"/>
        <v>0</v>
      </c>
      <c r="X25" s="4">
        <f t="shared" si="88"/>
        <v>0</v>
      </c>
      <c r="Y25" s="4">
        <f t="shared" si="88"/>
        <v>0</v>
      </c>
      <c r="Z25" s="4">
        <f t="shared" si="88"/>
        <v>0</v>
      </c>
      <c r="AA25" s="4">
        <f t="shared" si="88"/>
        <v>0</v>
      </c>
      <c r="AB25" s="4">
        <f t="shared" si="88"/>
        <v>0</v>
      </c>
      <c r="AC25" s="4">
        <f t="shared" si="88"/>
        <v>0</v>
      </c>
      <c r="AD25" s="4">
        <f t="shared" si="88"/>
        <v>0</v>
      </c>
      <c r="AE25" s="4">
        <f t="shared" si="88"/>
        <v>0</v>
      </c>
      <c r="AF25" s="4">
        <f t="shared" si="88"/>
        <v>0</v>
      </c>
      <c r="AG25" s="4">
        <f t="shared" si="88"/>
        <v>0</v>
      </c>
      <c r="AH25" s="4">
        <f t="shared" si="88"/>
        <v>0</v>
      </c>
      <c r="AI25" s="4">
        <f t="shared" si="88"/>
        <v>0</v>
      </c>
      <c r="AJ25" s="4">
        <f t="shared" si="88"/>
        <v>0</v>
      </c>
      <c r="AK25" s="4">
        <f t="shared" si="88"/>
        <v>0</v>
      </c>
      <c r="AL25" s="4">
        <f t="shared" si="88"/>
        <v>0</v>
      </c>
      <c r="AM25" s="4">
        <f t="shared" si="88"/>
        <v>0</v>
      </c>
      <c r="AN25" s="4">
        <f t="shared" si="88"/>
        <v>0</v>
      </c>
      <c r="AO25" s="4">
        <f t="shared" si="88"/>
        <v>0</v>
      </c>
      <c r="AP25" s="4">
        <f t="shared" si="88"/>
        <v>0</v>
      </c>
      <c r="AQ25" s="4">
        <f t="shared" si="88"/>
        <v>0</v>
      </c>
      <c r="AR25" s="4">
        <f t="shared" si="88"/>
        <v>0</v>
      </c>
      <c r="AS25" s="4">
        <f t="shared" si="88"/>
        <v>0</v>
      </c>
      <c r="AT25" s="4">
        <f t="shared" si="88"/>
        <v>0</v>
      </c>
      <c r="AU25" s="4">
        <f t="shared" si="88"/>
        <v>0</v>
      </c>
      <c r="AV25" s="4">
        <f t="shared" si="88"/>
        <v>0</v>
      </c>
      <c r="AW25" s="4">
        <f t="shared" si="88"/>
        <v>0</v>
      </c>
      <c r="AX25" s="4">
        <f t="shared" ref="AX25:CC25" si="89">AW25*(1+$Y$19)</f>
        <v>0</v>
      </c>
      <c r="AY25" s="4">
        <f t="shared" si="89"/>
        <v>0</v>
      </c>
      <c r="AZ25" s="4">
        <f t="shared" si="89"/>
        <v>0</v>
      </c>
      <c r="BA25" s="4">
        <f t="shared" si="89"/>
        <v>0</v>
      </c>
      <c r="BB25" s="4">
        <f t="shared" si="89"/>
        <v>0</v>
      </c>
      <c r="BC25" s="4">
        <f t="shared" si="89"/>
        <v>0</v>
      </c>
      <c r="BD25" s="4">
        <f t="shared" si="89"/>
        <v>0</v>
      </c>
      <c r="BE25" s="4">
        <f t="shared" si="89"/>
        <v>0</v>
      </c>
      <c r="BF25" s="4">
        <f t="shared" si="89"/>
        <v>0</v>
      </c>
      <c r="BG25" s="4">
        <f t="shared" si="89"/>
        <v>0</v>
      </c>
      <c r="BH25" s="4">
        <f t="shared" si="89"/>
        <v>0</v>
      </c>
      <c r="BI25" s="4">
        <f t="shared" si="89"/>
        <v>0</v>
      </c>
      <c r="BJ25" s="4">
        <f t="shared" si="89"/>
        <v>0</v>
      </c>
      <c r="BK25" s="4">
        <f t="shared" si="89"/>
        <v>0</v>
      </c>
      <c r="BL25" s="4">
        <f t="shared" si="89"/>
        <v>0</v>
      </c>
      <c r="BM25" s="4">
        <f t="shared" si="89"/>
        <v>0</v>
      </c>
      <c r="BN25" s="4">
        <f t="shared" si="89"/>
        <v>0</v>
      </c>
      <c r="BO25" s="4">
        <f t="shared" si="89"/>
        <v>0</v>
      </c>
      <c r="BP25" s="4">
        <f t="shared" si="89"/>
        <v>0</v>
      </c>
      <c r="BQ25" s="4">
        <f t="shared" si="89"/>
        <v>0</v>
      </c>
      <c r="BR25" s="4">
        <f t="shared" si="89"/>
        <v>0</v>
      </c>
      <c r="BS25" s="4">
        <f t="shared" si="89"/>
        <v>0</v>
      </c>
      <c r="BT25" s="4">
        <f t="shared" si="89"/>
        <v>0</v>
      </c>
      <c r="BU25" s="4">
        <f t="shared" si="89"/>
        <v>0</v>
      </c>
      <c r="BV25" s="4">
        <f t="shared" si="89"/>
        <v>0</v>
      </c>
      <c r="BW25" s="4">
        <f t="shared" si="89"/>
        <v>0</v>
      </c>
      <c r="BX25" s="4">
        <f t="shared" si="89"/>
        <v>0</v>
      </c>
      <c r="BY25" s="4">
        <f t="shared" si="89"/>
        <v>0</v>
      </c>
      <c r="BZ25" s="4">
        <f t="shared" si="89"/>
        <v>0</v>
      </c>
      <c r="CA25" s="4">
        <f t="shared" si="89"/>
        <v>0</v>
      </c>
      <c r="CB25" s="4">
        <f t="shared" si="89"/>
        <v>0</v>
      </c>
      <c r="CC25" s="4">
        <f t="shared" si="89"/>
        <v>0</v>
      </c>
      <c r="CD25" s="4">
        <f t="shared" ref="CD25:DI25" si="90">CC25*(1+$Y$19)</f>
        <v>0</v>
      </c>
      <c r="CE25" s="4">
        <f t="shared" si="90"/>
        <v>0</v>
      </c>
      <c r="CF25" s="4">
        <f t="shared" si="90"/>
        <v>0</v>
      </c>
      <c r="CG25" s="4">
        <f t="shared" si="90"/>
        <v>0</v>
      </c>
      <c r="CH25" s="4">
        <f t="shared" si="90"/>
        <v>0</v>
      </c>
      <c r="CI25" s="4">
        <f t="shared" si="90"/>
        <v>0</v>
      </c>
      <c r="CJ25" s="4">
        <f t="shared" si="90"/>
        <v>0</v>
      </c>
      <c r="CK25" s="4">
        <f t="shared" si="90"/>
        <v>0</v>
      </c>
      <c r="CL25" s="4">
        <f t="shared" si="90"/>
        <v>0</v>
      </c>
      <c r="CM25" s="4">
        <f t="shared" si="90"/>
        <v>0</v>
      </c>
      <c r="CN25" s="4">
        <f t="shared" si="90"/>
        <v>0</v>
      </c>
      <c r="CO25" s="4">
        <f t="shared" si="90"/>
        <v>0</v>
      </c>
      <c r="CP25" s="4">
        <f t="shared" si="90"/>
        <v>0</v>
      </c>
      <c r="CQ25" s="4">
        <f t="shared" si="90"/>
        <v>0</v>
      </c>
      <c r="CR25" s="4">
        <f t="shared" si="90"/>
        <v>0</v>
      </c>
      <c r="CS25" s="4">
        <f t="shared" si="90"/>
        <v>0</v>
      </c>
      <c r="CT25" s="4">
        <f t="shared" si="90"/>
        <v>0</v>
      </c>
      <c r="CU25" s="4">
        <f t="shared" si="90"/>
        <v>0</v>
      </c>
      <c r="CV25" s="4">
        <f t="shared" si="90"/>
        <v>0</v>
      </c>
      <c r="CW25" s="4">
        <f t="shared" si="90"/>
        <v>0</v>
      </c>
      <c r="CX25" s="4">
        <f t="shared" si="90"/>
        <v>0</v>
      </c>
      <c r="CY25" s="4">
        <f t="shared" si="90"/>
        <v>0</v>
      </c>
      <c r="CZ25" s="4">
        <f t="shared" si="90"/>
        <v>0</v>
      </c>
      <c r="DA25" s="4">
        <f t="shared" si="90"/>
        <v>0</v>
      </c>
      <c r="DB25" s="4">
        <f t="shared" si="90"/>
        <v>0</v>
      </c>
      <c r="DC25" s="4">
        <f t="shared" si="90"/>
        <v>0</v>
      </c>
      <c r="DD25" s="4">
        <f t="shared" si="90"/>
        <v>0</v>
      </c>
      <c r="DE25" s="4">
        <f t="shared" si="90"/>
        <v>0</v>
      </c>
      <c r="DF25" s="4">
        <f t="shared" si="90"/>
        <v>0</v>
      </c>
      <c r="DG25" s="4">
        <f t="shared" si="90"/>
        <v>0</v>
      </c>
      <c r="DH25" s="4">
        <f t="shared" si="90"/>
        <v>0</v>
      </c>
      <c r="DI25" s="4">
        <f t="shared" si="90"/>
        <v>0</v>
      </c>
      <c r="DJ25" s="4">
        <f t="shared" ref="DJ25:DO25" si="91">DI25*(1+$Y$19)</f>
        <v>0</v>
      </c>
      <c r="DK25" s="4">
        <f t="shared" si="91"/>
        <v>0</v>
      </c>
      <c r="DL25" s="4">
        <f t="shared" si="91"/>
        <v>0</v>
      </c>
      <c r="DM25" s="4">
        <f t="shared" si="91"/>
        <v>0</v>
      </c>
      <c r="DN25" s="4">
        <f t="shared" si="91"/>
        <v>0</v>
      </c>
      <c r="DO25" s="4">
        <f t="shared" si="91"/>
        <v>0</v>
      </c>
    </row>
    <row r="27" spans="1:119" x14ac:dyDescent="0.25">
      <c r="A27" s="2" t="s">
        <v>35</v>
      </c>
      <c r="D27" s="2">
        <f>D29-D31</f>
        <v>-12333</v>
      </c>
      <c r="E27" s="2">
        <f>D27+E13</f>
        <v>-12333</v>
      </c>
      <c r="L27" s="2">
        <f>E27</f>
        <v>-12333</v>
      </c>
      <c r="M27" s="2">
        <f>L27+M13</f>
        <v>-10040.435010000001</v>
      </c>
      <c r="N27" s="2">
        <f t="shared" ref="N27:V27" si="92">M27+N13</f>
        <v>-7541.3105768160003</v>
      </c>
      <c r="O27" s="2">
        <f t="shared" si="92"/>
        <v>-4822.3937025683854</v>
      </c>
      <c r="P27" s="2">
        <f t="shared" si="92"/>
        <v>-1869.697940670796</v>
      </c>
      <c r="Q27" s="2">
        <f t="shared" si="92"/>
        <v>1331.5571774476944</v>
      </c>
      <c r="R27" s="2">
        <f t="shared" si="92"/>
        <v>4731.7820844900398</v>
      </c>
      <c r="S27" s="2">
        <f t="shared" si="92"/>
        <v>8340.1985296019739</v>
      </c>
      <c r="T27" s="2">
        <f t="shared" si="92"/>
        <v>12166.407698316707</v>
      </c>
      <c r="U27" s="2">
        <f t="shared" si="92"/>
        <v>16220.404843618204</v>
      </c>
      <c r="V27" s="2">
        <f t="shared" si="92"/>
        <v>20512.594458572268</v>
      </c>
    </row>
    <row r="29" spans="1:119" x14ac:dyDescent="0.25">
      <c r="A29" s="2" t="s">
        <v>4</v>
      </c>
      <c r="D29" s="2">
        <v>152</v>
      </c>
    </row>
    <row r="31" spans="1:119" x14ac:dyDescent="0.25">
      <c r="A31" s="2" t="s">
        <v>5</v>
      </c>
      <c r="D31" s="2">
        <f>10681+1804</f>
        <v>12485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Render Flores</cp:lastModifiedBy>
  <dcterms:created xsi:type="dcterms:W3CDTF">2025-04-13T01:32:23Z</dcterms:created>
  <dcterms:modified xsi:type="dcterms:W3CDTF">2025-04-13T17:18:53Z</dcterms:modified>
</cp:coreProperties>
</file>