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12338AD7-8F85-4368-95C0-82E295886EE7}" xr6:coauthVersionLast="47" xr6:coauthVersionMax="47" xr10:uidLastSave="{00000000-0000-0000-0000-000000000000}"/>
  <bookViews>
    <workbookView xWindow="14295" yWindow="0" windowWidth="14610" windowHeight="16305" activeTab="1" xr2:uid="{943B8138-5768-45C1-B825-F071BE92B8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P23" i="2"/>
  <c r="P19" i="2"/>
  <c r="P16" i="2"/>
  <c r="P13" i="2"/>
  <c r="P2" i="2"/>
  <c r="P3" i="2"/>
  <c r="P4" i="2"/>
  <c r="P5" i="2"/>
  <c r="P6" i="2"/>
  <c r="P7" i="2"/>
  <c r="L23" i="2"/>
  <c r="M23" i="2" s="1"/>
  <c r="N23" i="2" s="1"/>
  <c r="O23" i="2" s="1"/>
  <c r="K23" i="2"/>
  <c r="J25" i="2"/>
  <c r="J24" i="2"/>
  <c r="J17" i="2"/>
  <c r="J26" i="2"/>
  <c r="K9" i="2" s="1"/>
  <c r="J30" i="2"/>
  <c r="J28" i="2"/>
  <c r="K20" i="2"/>
  <c r="L20" i="2"/>
  <c r="M20" i="2"/>
  <c r="N20" i="2"/>
  <c r="O20" i="2"/>
  <c r="L6" i="2"/>
  <c r="M6" i="2" s="1"/>
  <c r="K6" i="2"/>
  <c r="L5" i="2"/>
  <c r="M5" i="2"/>
  <c r="N5" i="2" s="1"/>
  <c r="L16" i="2"/>
  <c r="M16" i="2"/>
  <c r="N16" i="2"/>
  <c r="O16" i="2"/>
  <c r="K16" i="2"/>
  <c r="K5" i="2" s="1"/>
  <c r="K7" i="2" s="1"/>
  <c r="L2" i="2"/>
  <c r="M2" i="2" s="1"/>
  <c r="K2" i="2"/>
  <c r="L3" i="2"/>
  <c r="L4" i="2" s="1"/>
  <c r="L8" i="2" s="1"/>
  <c r="K3" i="2"/>
  <c r="K13" i="2"/>
  <c r="L13" i="2"/>
  <c r="M13" i="2"/>
  <c r="N13" i="2"/>
  <c r="O13" i="2"/>
  <c r="L7" i="2"/>
  <c r="K4" i="2"/>
  <c r="J14" i="2"/>
  <c r="J13" i="2"/>
  <c r="M19" i="2"/>
  <c r="N19" i="2"/>
  <c r="O19" i="2"/>
  <c r="L19" i="2"/>
  <c r="J20" i="2"/>
  <c r="J19" i="2"/>
  <c r="J12" i="2"/>
  <c r="J10" i="2"/>
  <c r="J8" i="2"/>
  <c r="J7" i="2"/>
  <c r="J4" i="2"/>
  <c r="D4" i="1"/>
  <c r="D5" i="1"/>
  <c r="D6" i="1"/>
  <c r="I1" i="2"/>
  <c r="J1" i="2" s="1"/>
  <c r="K1" i="2" s="1"/>
  <c r="L1" i="2" s="1"/>
  <c r="M1" i="2" s="1"/>
  <c r="N1" i="2" s="1"/>
  <c r="O1" i="2" s="1"/>
  <c r="P8" i="2" l="1"/>
  <c r="M7" i="2"/>
  <c r="N6" i="2"/>
  <c r="O6" i="2" s="1"/>
  <c r="O5" i="2"/>
  <c r="O7" i="2" s="1"/>
  <c r="N7" i="2"/>
  <c r="N2" i="2"/>
  <c r="M3" i="2"/>
  <c r="M4" i="2"/>
  <c r="M8" i="2" s="1"/>
  <c r="K8" i="2"/>
  <c r="K10" i="2" s="1"/>
  <c r="D7" i="1"/>
  <c r="P20" i="2" l="1"/>
  <c r="K11" i="2"/>
  <c r="K12" i="2" s="1"/>
  <c r="K22" i="2" s="1"/>
  <c r="K24" i="2" s="1"/>
  <c r="N3" i="2"/>
  <c r="N4" i="2"/>
  <c r="N8" i="2" s="1"/>
  <c r="O2" i="2"/>
  <c r="K25" i="2" l="1"/>
  <c r="K14" i="2"/>
  <c r="K26" i="2"/>
  <c r="O3" i="2"/>
  <c r="O4" i="2"/>
  <c r="O8" i="2" s="1"/>
  <c r="L9" i="2" l="1"/>
  <c r="L10" i="2" s="1"/>
  <c r="L11" i="2" s="1"/>
  <c r="L12" i="2" s="1"/>
  <c r="L14" i="2" l="1"/>
  <c r="L22" i="2"/>
  <c r="L24" i="2" s="1"/>
  <c r="L26" i="2"/>
  <c r="M9" i="2" s="1"/>
  <c r="M10" i="2" s="1"/>
  <c r="M11" i="2" s="1"/>
  <c r="M12" i="2" s="1"/>
  <c r="M22" i="2" s="1"/>
  <c r="M24" i="2" s="1"/>
  <c r="M25" i="2" s="1"/>
  <c r="L25" i="2" l="1"/>
  <c r="M14" i="2"/>
  <c r="M26" i="2"/>
  <c r="N9" i="2" l="1"/>
  <c r="N10" i="2" s="1"/>
  <c r="N11" i="2" l="1"/>
  <c r="N12" i="2" s="1"/>
  <c r="N22" i="2" s="1"/>
  <c r="N24" i="2" s="1"/>
  <c r="N25" i="2" l="1"/>
  <c r="N14" i="2"/>
  <c r="N26" i="2"/>
  <c r="O9" i="2" l="1"/>
  <c r="O10" i="2" s="1"/>
  <c r="O11" i="2" l="1"/>
  <c r="O12" i="2" s="1"/>
  <c r="O22" i="2" s="1"/>
  <c r="O24" i="2" s="1"/>
  <c r="O25" i="2" l="1"/>
  <c r="O14" i="2"/>
  <c r="O26" i="2"/>
  <c r="P9" i="2" l="1"/>
  <c r="P10" i="2" s="1"/>
  <c r="P11" i="2" l="1"/>
  <c r="P12" i="2"/>
  <c r="P14" i="2" l="1"/>
  <c r="P22" i="2"/>
  <c r="P24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P26" i="2"/>
  <c r="P25" i="2" l="1"/>
  <c r="Q24" i="2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S18" i="2" l="1"/>
  <c r="S19" i="2" s="1"/>
  <c r="S20" i="2" s="1"/>
</calcChain>
</file>

<file path=xl/sharedStrings.xml><?xml version="1.0" encoding="utf-8"?>
<sst xmlns="http://schemas.openxmlformats.org/spreadsheetml/2006/main" count="41" uniqueCount="37">
  <si>
    <t>TSM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</si>
  <si>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</si>
  <si>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</si>
  <si>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</si>
  <si>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</si>
  <si>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</si>
  <si>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</si>
  <si>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</si>
  <si>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</si>
  <si>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</si>
  <si>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</si>
  <si>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</si>
  <si>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</si>
  <si>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Gross Margin</t>
  </si>
  <si>
    <t>Operating Margin</t>
  </si>
  <si>
    <t>COGS</t>
  </si>
  <si>
    <t>Gross Profit</t>
  </si>
  <si>
    <t>R&amp;D</t>
  </si>
  <si>
    <t>SG&amp;A</t>
  </si>
  <si>
    <t>OPEX</t>
  </si>
  <si>
    <t>Operating Income</t>
  </si>
  <si>
    <t>Interest</t>
  </si>
  <si>
    <t>Pretax Income</t>
  </si>
  <si>
    <t>Tax</t>
  </si>
  <si>
    <t>Net Income</t>
  </si>
  <si>
    <t>EPS</t>
  </si>
  <si>
    <t>Revenue Growth</t>
  </si>
  <si>
    <t>Tax Rate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</si>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</sst>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9" fontId="1" fillId="0" borderId="0" xfId="0" applyNumberFormat="1" applyFon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8925-97B2-44F0-9FD4-E62F625FA2BB}">
  <dimension ref="A1:E8"/>
  <sheetViews>
    <sheetView zoomScale="265" zoomScaleNormal="265" workbookViewId="0">
      <selection activeCell="D6" sqref="D6"/>
    </sheetView>
  </sheetViews>
  <sheetFormatPr defaultRowHeight="15" x14ac:dyDescent="0.25"/>
  <cols>
    <col min="4" max="4" width="9.7109375" customWidth="1"/>
  </cols>
  <sheetData>
    <row r="1" spans="1:5" x14ac:dyDescent="0.25">
      <c r="A1" s="1" t="s">
        <v>0</v>
      </c>
    </row>
    <row r="2" spans="1:5" x14ac:dyDescent="0.25">
      <c r="C2" t="s">
        <v>1</v>
      </c>
      <c r="D2" s="6">
        <v>157</v>
      </c>
    </row>
    <row r="3" spans="1:5" x14ac:dyDescent="0.25">
      <c r="C3" t="s">
        <v>2</v>
      </c>
      <c r="D3" s="2">
        <v>5186</v>
      </c>
      <c r="E3" s="1"/>
    </row>
    <row r="4" spans="1:5" x14ac:dyDescent="0.25">
      <c r="C4" t="s">
        <v>3</v>
      </c>
      <c r="D4" s="2">
        <f>D3*D2</f>
        <v>814202</v>
      </c>
    </row>
    <row r="5" spans="1:5" x14ac:dyDescent="0.25">
      <c r="C5" t="s">
        <v>4</v>
      </c>
      <c r="D5" s="2">
        <f>64930+8984</f>
        <v>73914</v>
      </c>
    </row>
    <row r="6" spans="1:5" x14ac:dyDescent="0.25">
      <c r="C6" t="s">
        <v>5</v>
      </c>
      <c r="D6" s="2">
        <f>28278+5409</f>
        <v>33687</v>
      </c>
    </row>
    <row r="7" spans="1:5" x14ac:dyDescent="0.25">
      <c r="C7" t="s">
        <v>6</v>
      </c>
      <c r="D7" s="2">
        <f>D4+D6-D5</f>
        <v>773975</v>
      </c>
    </row>
    <row r="8" spans="1:5" x14ac:dyDescent="0.25">
      <c r="D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0645-393C-411A-983D-7883F4B1F548}">
  <dimension ref="A1:DR30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S17" sqref="S17"/>
    </sheetView>
  </sheetViews>
  <sheetFormatPr defaultRowHeight="15" x14ac:dyDescent="0.25"/>
  <cols>
    <col min="1" max="1" width="16.28515625" style="2" customWidth="1"/>
    <col min="2" max="16384" width="9.140625" style="2"/>
  </cols>
  <sheetData>
    <row r="1" spans="1:122" x14ac:dyDescent="0.25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H1" s="4">
        <v>2022</v>
      </c>
      <c r="I1" s="4">
        <f>H1+1</f>
        <v>2023</v>
      </c>
      <c r="J1" s="4">
        <f t="shared" ref="J1:O1" si="0">I1+1</f>
        <v>2024</v>
      </c>
      <c r="K1" s="4">
        <f t="shared" si="0"/>
        <v>2025</v>
      </c>
      <c r="L1" s="4">
        <f t="shared" si="0"/>
        <v>2026</v>
      </c>
      <c r="M1" s="4">
        <f t="shared" si="0"/>
        <v>2027</v>
      </c>
      <c r="N1" s="4">
        <f t="shared" si="0"/>
        <v>2028</v>
      </c>
      <c r="O1" s="4">
        <f t="shared" si="0"/>
        <v>2029</v>
      </c>
      <c r="P1" s="4">
        <v>2030</v>
      </c>
    </row>
    <row r="2" spans="1:122" s="5" customFormat="1" x14ac:dyDescent="0.25">
      <c r="A2" s="5" t="s">
        <v>12</v>
      </c>
      <c r="F2" s="5">
        <v>26</v>
      </c>
      <c r="J2" s="5">
        <v>90083</v>
      </c>
      <c r="K2" s="5">
        <f>J2*1.09</f>
        <v>98190.47</v>
      </c>
      <c r="L2" s="5">
        <f t="shared" ref="L2:P2" si="1">K2*1.09</f>
        <v>107027.61230000001</v>
      </c>
      <c r="M2" s="5">
        <f t="shared" si="1"/>
        <v>116660.09740700002</v>
      </c>
      <c r="N2" s="5">
        <f t="shared" si="1"/>
        <v>127159.50617363004</v>
      </c>
      <c r="O2" s="5">
        <f t="shared" si="1"/>
        <v>138603.86172925675</v>
      </c>
      <c r="P2" s="5">
        <f t="shared" si="1"/>
        <v>151078.20928488986</v>
      </c>
    </row>
    <row r="3" spans="1:122" x14ac:dyDescent="0.25">
      <c r="A3" s="2" t="s">
        <v>15</v>
      </c>
      <c r="J3" s="2">
        <v>39526</v>
      </c>
      <c r="K3" s="2">
        <f>K2*(1-K19)</f>
        <v>41239.997400000007</v>
      </c>
      <c r="L3" s="2">
        <f t="shared" ref="L3:O3" si="2">L2*(1-L19)</f>
        <v>43710.076863319999</v>
      </c>
      <c r="M3" s="2">
        <f t="shared" si="2"/>
        <v>46263.661508499179</v>
      </c>
      <c r="N3" s="2">
        <f t="shared" si="2"/>
        <v>48892.748741676791</v>
      </c>
      <c r="O3" s="2">
        <f t="shared" si="2"/>
        <v>51586.880816411125</v>
      </c>
      <c r="P3" s="2">
        <f t="shared" ref="P3" si="3">P2*(1-P19)</f>
        <v>54332.729905988104</v>
      </c>
    </row>
    <row r="4" spans="1:122" x14ac:dyDescent="0.25">
      <c r="A4" s="2" t="s">
        <v>16</v>
      </c>
      <c r="J4" s="2">
        <f>J2-J3</f>
        <v>50557</v>
      </c>
      <c r="K4" s="2">
        <f t="shared" ref="K4:O4" si="4">K2-K3</f>
        <v>56950.472599999994</v>
      </c>
      <c r="L4" s="2">
        <f t="shared" si="4"/>
        <v>63317.535436680009</v>
      </c>
      <c r="M4" s="2">
        <f t="shared" si="4"/>
        <v>70396.435898500844</v>
      </c>
      <c r="N4" s="2">
        <f t="shared" si="4"/>
        <v>78266.757431953243</v>
      </c>
      <c r="O4" s="2">
        <f t="shared" si="4"/>
        <v>87016.980912845625</v>
      </c>
      <c r="P4" s="2">
        <f t="shared" ref="P4" si="5">P2-P3</f>
        <v>96745.479378901757</v>
      </c>
    </row>
    <row r="5" spans="1:122" x14ac:dyDescent="0.25">
      <c r="A5" s="2" t="s">
        <v>17</v>
      </c>
      <c r="J5" s="2">
        <v>6355</v>
      </c>
      <c r="K5" s="2">
        <f>J5*(1+K16)</f>
        <v>6926.9500000000007</v>
      </c>
      <c r="L5" s="2">
        <f t="shared" ref="L5:P5" si="6">K5*(1+L16)</f>
        <v>7550.375500000001</v>
      </c>
      <c r="M5" s="2">
        <f t="shared" si="6"/>
        <v>8229.9092950000013</v>
      </c>
      <c r="N5" s="2">
        <f t="shared" si="6"/>
        <v>8970.6011315500018</v>
      </c>
      <c r="O5" s="2">
        <f t="shared" si="6"/>
        <v>9777.9552333895026</v>
      </c>
      <c r="P5" s="2">
        <f t="shared" si="6"/>
        <v>10657.971204394558</v>
      </c>
    </row>
    <row r="6" spans="1:122" x14ac:dyDescent="0.25">
      <c r="A6" s="2" t="s">
        <v>18</v>
      </c>
      <c r="J6" s="2">
        <v>3016</v>
      </c>
      <c r="K6" s="2">
        <f>J6*(1+K16)</f>
        <v>3287.44</v>
      </c>
      <c r="L6" s="2">
        <f t="shared" ref="L6:P6" si="7">K6*(1+L16)</f>
        <v>3583.3096000000005</v>
      </c>
      <c r="M6" s="2">
        <f t="shared" si="7"/>
        <v>3905.8074640000009</v>
      </c>
      <c r="N6" s="2">
        <f t="shared" si="7"/>
        <v>4257.3301357600012</v>
      </c>
      <c r="O6" s="2">
        <f t="shared" si="7"/>
        <v>4640.4898479784015</v>
      </c>
      <c r="P6" s="2">
        <f t="shared" si="7"/>
        <v>5058.1339342964584</v>
      </c>
    </row>
    <row r="7" spans="1:122" x14ac:dyDescent="0.25">
      <c r="A7" s="2" t="s">
        <v>19</v>
      </c>
      <c r="J7" s="2">
        <f>SUM(J5:J6)</f>
        <v>9371</v>
      </c>
      <c r="K7" s="2">
        <f t="shared" ref="K7:O7" si="8">SUM(K5:K6)</f>
        <v>10214.390000000001</v>
      </c>
      <c r="L7" s="2">
        <f t="shared" si="8"/>
        <v>11133.685100000002</v>
      </c>
      <c r="M7" s="2">
        <f t="shared" si="8"/>
        <v>12135.716759000003</v>
      </c>
      <c r="N7" s="2">
        <f t="shared" si="8"/>
        <v>13227.931267310003</v>
      </c>
      <c r="O7" s="2">
        <f t="shared" si="8"/>
        <v>14418.445081367903</v>
      </c>
      <c r="P7" s="2">
        <f t="shared" ref="P7" si="9">SUM(P5:P6)</f>
        <v>15716.105138691017</v>
      </c>
    </row>
    <row r="8" spans="1:122" x14ac:dyDescent="0.25">
      <c r="A8" s="2" t="s">
        <v>20</v>
      </c>
      <c r="J8" s="2">
        <f>J4-J7</f>
        <v>41186</v>
      </c>
      <c r="K8" s="2">
        <f t="shared" ref="K8:O8" si="10">K4-K7</f>
        <v>46736.082599999994</v>
      </c>
      <c r="L8" s="2">
        <f t="shared" si="10"/>
        <v>52183.850336680007</v>
      </c>
      <c r="M8" s="2">
        <f t="shared" si="10"/>
        <v>58260.719139500841</v>
      </c>
      <c r="N8" s="2">
        <f t="shared" si="10"/>
        <v>65038.826164643237</v>
      </c>
      <c r="O8" s="2">
        <f t="shared" si="10"/>
        <v>72598.535831477726</v>
      </c>
      <c r="P8" s="2">
        <f t="shared" ref="P8" si="11">P4-P7</f>
        <v>81029.374240210745</v>
      </c>
    </row>
    <row r="9" spans="1:122" x14ac:dyDescent="0.25">
      <c r="A9" s="2" t="s">
        <v>21</v>
      </c>
      <c r="J9" s="2">
        <v>2388</v>
      </c>
      <c r="K9" s="2">
        <f t="shared" ref="K9:P9" si="12">J26*$S$15</f>
        <v>2413.62</v>
      </c>
      <c r="L9" s="2">
        <f t="shared" si="12"/>
        <v>4802.2955463600001</v>
      </c>
      <c r="M9" s="2">
        <f t="shared" si="12"/>
        <v>7571.8222362757442</v>
      </c>
      <c r="N9" s="2">
        <f t="shared" si="12"/>
        <v>10771.283747138486</v>
      </c>
      <c r="O9" s="2">
        <f t="shared" si="12"/>
        <v>14455.655088851077</v>
      </c>
      <c r="P9" s="2">
        <f t="shared" si="12"/>
        <v>18686.48876757906</v>
      </c>
    </row>
    <row r="10" spans="1:122" x14ac:dyDescent="0.25">
      <c r="A10" s="2" t="s">
        <v>22</v>
      </c>
      <c r="J10" s="2">
        <f>J8+J9</f>
        <v>43574</v>
      </c>
      <c r="K10" s="2">
        <f t="shared" ref="K10:O10" si="13">K8+K9</f>
        <v>49149.702599999997</v>
      </c>
      <c r="L10" s="2">
        <f t="shared" si="13"/>
        <v>56986.145883040008</v>
      </c>
      <c r="M10" s="2">
        <f t="shared" si="13"/>
        <v>65832.541375776578</v>
      </c>
      <c r="N10" s="2">
        <f t="shared" si="13"/>
        <v>75810.109911781721</v>
      </c>
      <c r="O10" s="2">
        <f t="shared" si="13"/>
        <v>87054.190920328809</v>
      </c>
      <c r="P10" s="2">
        <f t="shared" ref="P10" si="14">P8+P9</f>
        <v>99715.863007789798</v>
      </c>
    </row>
    <row r="11" spans="1:122" x14ac:dyDescent="0.25">
      <c r="A11" s="2" t="s">
        <v>23</v>
      </c>
      <c r="J11" s="2">
        <v>7265</v>
      </c>
      <c r="K11" s="2">
        <f>K10*K17</f>
        <v>9338.4434939999992</v>
      </c>
      <c r="L11" s="2">
        <f t="shared" ref="L11:O11" si="15">L10*L17</f>
        <v>10827.367717777601</v>
      </c>
      <c r="M11" s="2">
        <f t="shared" si="15"/>
        <v>12508.18286139755</v>
      </c>
      <c r="N11" s="2">
        <f t="shared" si="15"/>
        <v>14403.920883238527</v>
      </c>
      <c r="O11" s="2">
        <f t="shared" si="15"/>
        <v>16540.296274862474</v>
      </c>
      <c r="P11" s="2">
        <f t="shared" ref="P11" si="16">P10*P17</f>
        <v>18946.013971480061</v>
      </c>
    </row>
    <row r="12" spans="1:122" s="5" customFormat="1" x14ac:dyDescent="0.25">
      <c r="A12" s="5" t="s">
        <v>24</v>
      </c>
      <c r="J12" s="5">
        <f>J10-J11</f>
        <v>36309</v>
      </c>
      <c r="K12" s="5">
        <f t="shared" ref="K12:P12" si="17">K10-K11</f>
        <v>39811.259105999998</v>
      </c>
      <c r="L12" s="5">
        <f t="shared" si="17"/>
        <v>46158.778165262411</v>
      </c>
      <c r="M12" s="5">
        <f t="shared" si="17"/>
        <v>53324.358514379026</v>
      </c>
      <c r="N12" s="5">
        <f t="shared" si="17"/>
        <v>61406.189028543195</v>
      </c>
      <c r="O12" s="5">
        <f t="shared" si="17"/>
        <v>70513.894645466338</v>
      </c>
      <c r="P12" s="5">
        <f t="shared" si="17"/>
        <v>80769.849036309737</v>
      </c>
      <c r="Q12" s="5">
        <f t="shared" ref="Q12:AV12" si="18">P12*(1+$S$16)</f>
        <v>81577.547526672832</v>
      </c>
      <c r="R12" s="5">
        <f t="shared" si="18"/>
        <v>82393.323001939556</v>
      </c>
      <c r="S12" s="5">
        <f t="shared" si="18"/>
        <v>83217.256231958949</v>
      </c>
      <c r="T12" s="5">
        <f t="shared" si="18"/>
        <v>84049.428794278545</v>
      </c>
      <c r="U12" s="5">
        <f t="shared" si="18"/>
        <v>84889.923082221329</v>
      </c>
      <c r="V12" s="5">
        <f t="shared" si="18"/>
        <v>85738.822313043536</v>
      </c>
      <c r="W12" s="5">
        <f t="shared" si="18"/>
        <v>86596.210536173967</v>
      </c>
      <c r="X12" s="5">
        <f t="shared" si="18"/>
        <v>87462.172641535712</v>
      </c>
      <c r="Y12" s="5">
        <f t="shared" si="18"/>
        <v>88336.794367951064</v>
      </c>
      <c r="Z12" s="5">
        <f t="shared" si="18"/>
        <v>89220.162311630571</v>
      </c>
      <c r="AA12" s="5">
        <f t="shared" si="18"/>
        <v>90112.363934746871</v>
      </c>
      <c r="AB12" s="5">
        <f t="shared" si="18"/>
        <v>91013.487574094339</v>
      </c>
      <c r="AC12" s="5">
        <f t="shared" si="18"/>
        <v>91923.622449835282</v>
      </c>
      <c r="AD12" s="5">
        <f t="shared" si="18"/>
        <v>92842.858674333635</v>
      </c>
      <c r="AE12" s="5">
        <f t="shared" si="18"/>
        <v>93771.28726107697</v>
      </c>
      <c r="AF12" s="5">
        <f t="shared" si="18"/>
        <v>94709.000133687747</v>
      </c>
      <c r="AG12" s="5">
        <f t="shared" si="18"/>
        <v>95656.090135024628</v>
      </c>
      <c r="AH12" s="5">
        <f t="shared" si="18"/>
        <v>96612.651036374868</v>
      </c>
      <c r="AI12" s="5">
        <f t="shared" si="18"/>
        <v>97578.777546738624</v>
      </c>
      <c r="AJ12" s="5">
        <f t="shared" si="18"/>
        <v>98554.565322206006</v>
      </c>
      <c r="AK12" s="5">
        <f t="shared" si="18"/>
        <v>99540.110975428062</v>
      </c>
      <c r="AL12" s="5">
        <f t="shared" si="18"/>
        <v>100535.51208518234</v>
      </c>
      <c r="AM12" s="5">
        <f t="shared" si="18"/>
        <v>101540.86720603416</v>
      </c>
      <c r="AN12" s="5">
        <f t="shared" si="18"/>
        <v>102556.2758780945</v>
      </c>
      <c r="AO12" s="5">
        <f t="shared" si="18"/>
        <v>103581.83863687544</v>
      </c>
      <c r="AP12" s="5">
        <f t="shared" si="18"/>
        <v>104617.6570232442</v>
      </c>
      <c r="AQ12" s="5">
        <f t="shared" si="18"/>
        <v>105663.83359347665</v>
      </c>
      <c r="AR12" s="5">
        <f t="shared" si="18"/>
        <v>106720.47192941142</v>
      </c>
      <c r="AS12" s="5">
        <f t="shared" si="18"/>
        <v>107787.67664870553</v>
      </c>
      <c r="AT12" s="5">
        <f t="shared" si="18"/>
        <v>108865.55341519258</v>
      </c>
      <c r="AU12" s="5">
        <f t="shared" si="18"/>
        <v>109954.20894934451</v>
      </c>
      <c r="AV12" s="5">
        <f t="shared" si="18"/>
        <v>111053.75103883796</v>
      </c>
      <c r="AW12" s="5">
        <f t="shared" ref="AW12:CB12" si="19">AV12*(1+$S$16)</f>
        <v>112164.28854922634</v>
      </c>
      <c r="AX12" s="5">
        <f t="shared" si="19"/>
        <v>113285.93143471862</v>
      </c>
      <c r="AY12" s="5">
        <f t="shared" si="19"/>
        <v>114418.7907490658</v>
      </c>
      <c r="AZ12" s="5">
        <f t="shared" si="19"/>
        <v>115562.97865655646</v>
      </c>
      <c r="BA12" s="5">
        <f t="shared" si="19"/>
        <v>116718.60844312202</v>
      </c>
      <c r="BB12" s="5">
        <f t="shared" si="19"/>
        <v>117885.79452755324</v>
      </c>
      <c r="BC12" s="5">
        <f t="shared" si="19"/>
        <v>119064.65247282878</v>
      </c>
      <c r="BD12" s="5">
        <f t="shared" si="19"/>
        <v>120255.29899755707</v>
      </c>
      <c r="BE12" s="5">
        <f t="shared" si="19"/>
        <v>121457.85198753265</v>
      </c>
      <c r="BF12" s="5">
        <f t="shared" si="19"/>
        <v>122672.43050740797</v>
      </c>
      <c r="BG12" s="5">
        <f t="shared" si="19"/>
        <v>123899.15481248205</v>
      </c>
      <c r="BH12" s="5">
        <f t="shared" si="19"/>
        <v>125138.14636060687</v>
      </c>
      <c r="BI12" s="5">
        <f t="shared" si="19"/>
        <v>126389.52782421294</v>
      </c>
      <c r="BJ12" s="5">
        <f t="shared" si="19"/>
        <v>127653.42310245507</v>
      </c>
      <c r="BK12" s="5">
        <f t="shared" si="19"/>
        <v>128929.95733347962</v>
      </c>
      <c r="BL12" s="5">
        <f t="shared" si="19"/>
        <v>130219.25690681441</v>
      </c>
      <c r="BM12" s="5">
        <f t="shared" si="19"/>
        <v>131521.44947588255</v>
      </c>
      <c r="BN12" s="5">
        <f t="shared" si="19"/>
        <v>132836.66397064138</v>
      </c>
      <c r="BO12" s="5">
        <f t="shared" si="19"/>
        <v>134165.03061034781</v>
      </c>
      <c r="BP12" s="5">
        <f t="shared" si="19"/>
        <v>135506.6809164513</v>
      </c>
      <c r="BQ12" s="5">
        <f t="shared" si="19"/>
        <v>136861.7477256158</v>
      </c>
      <c r="BR12" s="5">
        <f t="shared" si="19"/>
        <v>138230.36520287197</v>
      </c>
      <c r="BS12" s="5">
        <f t="shared" si="19"/>
        <v>139612.66885490069</v>
      </c>
      <c r="BT12" s="5">
        <f t="shared" si="19"/>
        <v>141008.7955434497</v>
      </c>
      <c r="BU12" s="5">
        <f t="shared" si="19"/>
        <v>142418.88349888418</v>
      </c>
      <c r="BV12" s="5">
        <f t="shared" si="19"/>
        <v>143843.07233387302</v>
      </c>
      <c r="BW12" s="5">
        <f t="shared" si="19"/>
        <v>145281.50305721175</v>
      </c>
      <c r="BX12" s="5">
        <f t="shared" si="19"/>
        <v>146734.31808778387</v>
      </c>
      <c r="BY12" s="5">
        <f t="shared" si="19"/>
        <v>148201.6612686617</v>
      </c>
      <c r="BZ12" s="5">
        <f t="shared" si="19"/>
        <v>149683.67788134833</v>
      </c>
      <c r="CA12" s="5">
        <f t="shared" si="19"/>
        <v>151180.5146601618</v>
      </c>
      <c r="CB12" s="5">
        <f t="shared" si="19"/>
        <v>152692.31980676344</v>
      </c>
      <c r="CC12" s="5">
        <f t="shared" ref="CC12:DH12" si="20">CB12*(1+$S$16)</f>
        <v>154219.24300483108</v>
      </c>
      <c r="CD12" s="5">
        <f t="shared" si="20"/>
        <v>155761.43543487939</v>
      </c>
      <c r="CE12" s="5">
        <f t="shared" si="20"/>
        <v>157319.04978922819</v>
      </c>
      <c r="CF12" s="5">
        <f t="shared" si="20"/>
        <v>158892.24028712048</v>
      </c>
      <c r="CG12" s="5">
        <f t="shared" si="20"/>
        <v>160481.1626899917</v>
      </c>
      <c r="CH12" s="5">
        <f t="shared" si="20"/>
        <v>162085.97431689163</v>
      </c>
      <c r="CI12" s="5">
        <f t="shared" si="20"/>
        <v>163706.83406006056</v>
      </c>
      <c r="CJ12" s="5">
        <f t="shared" si="20"/>
        <v>165343.90240066117</v>
      </c>
      <c r="CK12" s="5">
        <f t="shared" si="20"/>
        <v>166997.3414246678</v>
      </c>
      <c r="CL12" s="5">
        <f t="shared" si="20"/>
        <v>168667.31483891449</v>
      </c>
      <c r="CM12" s="5">
        <f t="shared" si="20"/>
        <v>170353.98798730364</v>
      </c>
      <c r="CN12" s="5">
        <f t="shared" si="20"/>
        <v>172057.52786717669</v>
      </c>
      <c r="CO12" s="5">
        <f t="shared" si="20"/>
        <v>173778.10314584846</v>
      </c>
      <c r="CP12" s="5">
        <f t="shared" si="20"/>
        <v>175515.88417730696</v>
      </c>
      <c r="CQ12" s="5">
        <f t="shared" si="20"/>
        <v>177271.04301908004</v>
      </c>
      <c r="CR12" s="5">
        <f t="shared" si="20"/>
        <v>179043.75344927085</v>
      </c>
      <c r="CS12" s="5">
        <f t="shared" si="20"/>
        <v>180834.19098376355</v>
      </c>
      <c r="CT12" s="5">
        <f t="shared" si="20"/>
        <v>182642.53289360119</v>
      </c>
      <c r="CU12" s="5">
        <f t="shared" si="20"/>
        <v>184468.95822253721</v>
      </c>
      <c r="CV12" s="5">
        <f t="shared" si="20"/>
        <v>186313.64780476259</v>
      </c>
      <c r="CW12" s="5">
        <f t="shared" si="20"/>
        <v>188176.7842828102</v>
      </c>
      <c r="CX12" s="5">
        <f t="shared" si="20"/>
        <v>190058.55212563829</v>
      </c>
      <c r="CY12" s="5">
        <f t="shared" si="20"/>
        <v>191959.13764689467</v>
      </c>
      <c r="CZ12" s="5">
        <f t="shared" si="20"/>
        <v>193878.72902336362</v>
      </c>
      <c r="DA12" s="5">
        <f t="shared" si="20"/>
        <v>195817.51631359724</v>
      </c>
      <c r="DB12" s="5">
        <f t="shared" si="20"/>
        <v>197775.69147673322</v>
      </c>
      <c r="DC12" s="5">
        <f t="shared" si="20"/>
        <v>199753.44839150054</v>
      </c>
      <c r="DD12" s="5">
        <f t="shared" si="20"/>
        <v>201750.98287541556</v>
      </c>
      <c r="DE12" s="5">
        <f t="shared" si="20"/>
        <v>203768.49270416971</v>
      </c>
      <c r="DF12" s="5">
        <f t="shared" si="20"/>
        <v>205806.17763121141</v>
      </c>
      <c r="DG12" s="5">
        <f t="shared" si="20"/>
        <v>207864.23940752354</v>
      </c>
      <c r="DH12" s="5">
        <f t="shared" si="20"/>
        <v>209942.88180159876</v>
      </c>
      <c r="DI12" s="5">
        <f t="shared" ref="DI12:DR12" si="21">DH12*(1+$S$16)</f>
        <v>212042.31061961476</v>
      </c>
      <c r="DJ12" s="5">
        <f t="shared" si="21"/>
        <v>214162.73372581092</v>
      </c>
      <c r="DK12" s="5">
        <f t="shared" si="21"/>
        <v>216304.36106306902</v>
      </c>
      <c r="DL12" s="5">
        <f t="shared" si="21"/>
        <v>218467.40467369973</v>
      </c>
      <c r="DM12" s="5">
        <f t="shared" si="21"/>
        <v>220652.07872043672</v>
      </c>
      <c r="DN12" s="5">
        <f t="shared" si="21"/>
        <v>222858.59950764111</v>
      </c>
      <c r="DO12" s="5">
        <f t="shared" si="21"/>
        <v>225087.1855027175</v>
      </c>
      <c r="DP12" s="5">
        <f t="shared" si="21"/>
        <v>227338.05735774469</v>
      </c>
      <c r="DQ12" s="5">
        <f t="shared" si="21"/>
        <v>229611.43793132214</v>
      </c>
      <c r="DR12" s="5">
        <f t="shared" si="21"/>
        <v>231907.55231063536</v>
      </c>
    </row>
    <row r="13" spans="1:122" x14ac:dyDescent="0.25">
      <c r="A13" s="2" t="s">
        <v>2</v>
      </c>
      <c r="J13" s="2">
        <f>25930/5</f>
        <v>5186</v>
      </c>
      <c r="K13" s="2">
        <f t="shared" ref="K13:P13" si="22">25930/5</f>
        <v>5186</v>
      </c>
      <c r="L13" s="2">
        <f t="shared" si="22"/>
        <v>5186</v>
      </c>
      <c r="M13" s="2">
        <f t="shared" si="22"/>
        <v>5186</v>
      </c>
      <c r="N13" s="2">
        <f t="shared" si="22"/>
        <v>5186</v>
      </c>
      <c r="O13" s="2">
        <f t="shared" si="22"/>
        <v>5186</v>
      </c>
      <c r="P13" s="2">
        <f t="shared" si="22"/>
        <v>5186</v>
      </c>
    </row>
    <row r="14" spans="1:122" x14ac:dyDescent="0.25">
      <c r="A14" s="2" t="s">
        <v>25</v>
      </c>
      <c r="J14" s="8">
        <f>J12/J13</f>
        <v>7.001349787890474</v>
      </c>
      <c r="K14" s="8">
        <f t="shared" ref="K14:O14" si="23">K12/K13</f>
        <v>7.6766793494022361</v>
      </c>
      <c r="L14" s="8">
        <f t="shared" si="23"/>
        <v>8.900651400937603</v>
      </c>
      <c r="M14" s="8">
        <f t="shared" si="23"/>
        <v>10.282367627145975</v>
      </c>
      <c r="N14" s="8">
        <f t="shared" si="23"/>
        <v>11.840761478700964</v>
      </c>
      <c r="O14" s="8">
        <f t="shared" si="23"/>
        <v>13.596971586090694</v>
      </c>
      <c r="P14" s="8">
        <f t="shared" ref="P14" si="24">P12/P13</f>
        <v>15.574594877807508</v>
      </c>
    </row>
    <row r="15" spans="1:122" x14ac:dyDescent="0.25">
      <c r="R15" s="2" t="s">
        <v>32</v>
      </c>
      <c r="S15" s="3">
        <v>0.06</v>
      </c>
    </row>
    <row r="16" spans="1:122" s="5" customFormat="1" x14ac:dyDescent="0.25">
      <c r="A16" s="5" t="s">
        <v>26</v>
      </c>
      <c r="K16" s="7">
        <f>K2/J2-1</f>
        <v>9.000000000000008E-2</v>
      </c>
      <c r="L16" s="7">
        <f t="shared" ref="L16:P16" si="25">L2/K2-1</f>
        <v>9.000000000000008E-2</v>
      </c>
      <c r="M16" s="7">
        <f t="shared" si="25"/>
        <v>9.000000000000008E-2</v>
      </c>
      <c r="N16" s="7">
        <f t="shared" si="25"/>
        <v>9.000000000000008E-2</v>
      </c>
      <c r="O16" s="7">
        <f t="shared" si="25"/>
        <v>9.000000000000008E-2</v>
      </c>
      <c r="P16" s="7">
        <f t="shared" si="25"/>
        <v>9.000000000000008E-2</v>
      </c>
      <c r="R16" s="2" t="s">
        <v>33</v>
      </c>
      <c r="S16" s="3">
        <v>0.01</v>
      </c>
    </row>
    <row r="17" spans="1:109" x14ac:dyDescent="0.25">
      <c r="A17" s="2" t="s">
        <v>27</v>
      </c>
      <c r="J17" s="3">
        <f>J11/J10</f>
        <v>0.1667278652407399</v>
      </c>
      <c r="K17" s="3">
        <v>0.19</v>
      </c>
      <c r="L17" s="3">
        <v>0.19</v>
      </c>
      <c r="M17" s="3">
        <v>0.19</v>
      </c>
      <c r="N17" s="3">
        <v>0.19</v>
      </c>
      <c r="O17" s="3">
        <v>0.19</v>
      </c>
      <c r="P17" s="3">
        <v>0.19</v>
      </c>
      <c r="R17" s="2" t="s">
        <v>34</v>
      </c>
      <c r="S17" s="9">
        <v>7.0000000000000007E-2</v>
      </c>
    </row>
    <row r="18" spans="1:109" x14ac:dyDescent="0.25">
      <c r="R18" s="2" t="s">
        <v>35</v>
      </c>
      <c r="S18" s="2">
        <f>NPV(S17,K24:XFD24)+Sheet1!D5-Sheet1!D6</f>
        <v>1129922.6396930276</v>
      </c>
    </row>
    <row r="19" spans="1:109" s="5" customFormat="1" x14ac:dyDescent="0.25">
      <c r="A19" s="5" t="s">
        <v>13</v>
      </c>
      <c r="F19" s="7">
        <v>0.57999999999999996</v>
      </c>
      <c r="J19" s="7">
        <f>J4/J2</f>
        <v>0.56122686855455528</v>
      </c>
      <c r="K19" s="3">
        <v>0.57999999999999996</v>
      </c>
      <c r="L19" s="3">
        <f>K19*1.02</f>
        <v>0.59160000000000001</v>
      </c>
      <c r="M19" s="3">
        <f t="shared" ref="M19:P19" si="26">L19*1.02</f>
        <v>0.60343200000000008</v>
      </c>
      <c r="N19" s="3">
        <f t="shared" si="26"/>
        <v>0.61550064000000004</v>
      </c>
      <c r="O19" s="3">
        <f t="shared" si="26"/>
        <v>0.62781065280000004</v>
      </c>
      <c r="P19" s="3">
        <f t="shared" si="26"/>
        <v>0.640366865856</v>
      </c>
      <c r="R19" s="2" t="s">
        <v>1</v>
      </c>
      <c r="S19" s="2">
        <f>S18/Sheet1!D3</f>
        <v>217.87941374720933</v>
      </c>
    </row>
    <row r="20" spans="1:109" x14ac:dyDescent="0.25">
      <c r="A20" s="2" t="s">
        <v>14</v>
      </c>
      <c r="F20" s="3">
        <v>0.47499999999999998</v>
      </c>
      <c r="J20" s="3">
        <f>J8/J2</f>
        <v>0.45720058168577865</v>
      </c>
      <c r="K20" s="3">
        <f t="shared" ref="K20:O20" si="27">K8/K2</f>
        <v>0.47597371313122339</v>
      </c>
      <c r="L20" s="3">
        <f t="shared" si="27"/>
        <v>0.48757371313122344</v>
      </c>
      <c r="M20" s="3">
        <f t="shared" si="27"/>
        <v>0.49940571313122345</v>
      </c>
      <c r="N20" s="3">
        <f t="shared" si="27"/>
        <v>0.51147435313122347</v>
      </c>
      <c r="O20" s="3">
        <f t="shared" si="27"/>
        <v>0.52378436593122357</v>
      </c>
      <c r="P20" s="3">
        <f t="shared" ref="P20" si="28">P8/P2</f>
        <v>0.53634057898722343</v>
      </c>
      <c r="R20" s="2" t="s">
        <v>36</v>
      </c>
      <c r="S20" s="3">
        <f>S19/Sheet1!D2-1</f>
        <v>0.38776696654273457</v>
      </c>
    </row>
    <row r="21" spans="1:109" x14ac:dyDescent="0.25">
      <c r="J21" s="3">
        <f>J22/J12</f>
        <v>1.5654245503869564</v>
      </c>
    </row>
    <row r="22" spans="1:109" x14ac:dyDescent="0.25">
      <c r="A22" s="2" t="s">
        <v>28</v>
      </c>
      <c r="J22" s="2">
        <v>56839</v>
      </c>
      <c r="K22" s="2">
        <f t="shared" ref="K22:P22" si="29">K12*$J$21</f>
        <v>62321.522386348668</v>
      </c>
      <c r="L22" s="2">
        <f t="shared" si="29"/>
        <v>72258.084555767171</v>
      </c>
      <c r="M22" s="2">
        <f t="shared" si="29"/>
        <v>83475.259952044653</v>
      </c>
      <c r="N22" s="2">
        <f t="shared" si="29"/>
        <v>96126.755850983682</v>
      </c>
      <c r="O22" s="2">
        <f t="shared" si="29"/>
        <v>110384.18182141235</v>
      </c>
      <c r="P22" s="2">
        <f t="shared" si="29"/>
        <v>126439.10461248751</v>
      </c>
    </row>
    <row r="23" spans="1:109" x14ac:dyDescent="0.25">
      <c r="A23" s="2" t="s">
        <v>29</v>
      </c>
      <c r="J23" s="2">
        <v>29755</v>
      </c>
      <c r="K23" s="2">
        <f>J23*(1+K16)</f>
        <v>32432.95</v>
      </c>
      <c r="L23" s="2">
        <f t="shared" ref="L23:O23" si="30">K23*(1+L16)</f>
        <v>35351.915500000003</v>
      </c>
      <c r="M23" s="2">
        <f t="shared" si="30"/>
        <v>38533.587895000004</v>
      </c>
      <c r="N23" s="2">
        <f t="shared" si="30"/>
        <v>42001.610805550008</v>
      </c>
      <c r="O23" s="2">
        <f t="shared" si="30"/>
        <v>45781.755778049512</v>
      </c>
      <c r="P23" s="2">
        <f t="shared" ref="P23" si="31">O23*(1+P16)</f>
        <v>49902.113798073973</v>
      </c>
    </row>
    <row r="24" spans="1:109" s="5" customFormat="1" x14ac:dyDescent="0.25">
      <c r="A24" s="5" t="s">
        <v>30</v>
      </c>
      <c r="J24" s="5">
        <f>J22-J23</f>
        <v>27084</v>
      </c>
      <c r="K24" s="5">
        <f t="shared" ref="K24:P24" si="32">K22-K23</f>
        <v>29888.572386348667</v>
      </c>
      <c r="L24" s="5">
        <f t="shared" si="32"/>
        <v>36906.169055767168</v>
      </c>
      <c r="M24" s="5">
        <f t="shared" si="32"/>
        <v>44941.672057044649</v>
      </c>
      <c r="N24" s="5">
        <f t="shared" si="32"/>
        <v>54125.145045433674</v>
      </c>
      <c r="O24" s="5">
        <f t="shared" si="32"/>
        <v>64602.426043362837</v>
      </c>
      <c r="P24" s="5">
        <f t="shared" si="32"/>
        <v>76536.990814413541</v>
      </c>
      <c r="Q24" s="5">
        <f t="shared" ref="Q24:AV24" si="33">P24*(1+$S$16)</f>
        <v>77302.360722557671</v>
      </c>
      <c r="R24" s="5">
        <f t="shared" si="33"/>
        <v>78075.38432978325</v>
      </c>
      <c r="S24" s="5">
        <f t="shared" si="33"/>
        <v>78856.138173081083</v>
      </c>
      <c r="T24" s="5">
        <f t="shared" si="33"/>
        <v>79644.699554811901</v>
      </c>
      <c r="U24" s="5">
        <f t="shared" si="33"/>
        <v>80441.146550360019</v>
      </c>
      <c r="V24" s="5">
        <f t="shared" si="33"/>
        <v>81245.558015863615</v>
      </c>
      <c r="W24" s="5">
        <f t="shared" si="33"/>
        <v>82058.013596022254</v>
      </c>
      <c r="X24" s="5">
        <f t="shared" si="33"/>
        <v>82878.593731982473</v>
      </c>
      <c r="Y24" s="5">
        <f t="shared" si="33"/>
        <v>83707.379669302303</v>
      </c>
      <c r="Z24" s="5">
        <f t="shared" si="33"/>
        <v>84544.453465995321</v>
      </c>
      <c r="AA24" s="5">
        <f t="shared" si="33"/>
        <v>85389.898000655274</v>
      </c>
      <c r="AB24" s="5">
        <f t="shared" si="33"/>
        <v>86243.79698066182</v>
      </c>
      <c r="AC24" s="5">
        <f t="shared" si="33"/>
        <v>87106.234950468439</v>
      </c>
      <c r="AD24" s="5">
        <f t="shared" si="33"/>
        <v>87977.297299973128</v>
      </c>
      <c r="AE24" s="5">
        <f t="shared" si="33"/>
        <v>88857.070272972865</v>
      </c>
      <c r="AF24" s="5">
        <f t="shared" si="33"/>
        <v>89745.640975702598</v>
      </c>
      <c r="AG24" s="5">
        <f t="shared" si="33"/>
        <v>90643.097385459623</v>
      </c>
      <c r="AH24" s="5">
        <f t="shared" si="33"/>
        <v>91549.528359314223</v>
      </c>
      <c r="AI24" s="5">
        <f t="shared" si="33"/>
        <v>92465.02364290737</v>
      </c>
      <c r="AJ24" s="5">
        <f t="shared" si="33"/>
        <v>93389.673879336449</v>
      </c>
      <c r="AK24" s="5">
        <f t="shared" si="33"/>
        <v>94323.570618129816</v>
      </c>
      <c r="AL24" s="5">
        <f t="shared" si="33"/>
        <v>95266.80632431111</v>
      </c>
      <c r="AM24" s="5">
        <f t="shared" si="33"/>
        <v>96219.474387554219</v>
      </c>
      <c r="AN24" s="5">
        <f t="shared" si="33"/>
        <v>97181.669131429764</v>
      </c>
      <c r="AO24" s="5">
        <f t="shared" si="33"/>
        <v>98153.485822744056</v>
      </c>
      <c r="AP24" s="5">
        <f t="shared" si="33"/>
        <v>99135.020680971502</v>
      </c>
      <c r="AQ24" s="5">
        <f t="shared" si="33"/>
        <v>100126.37088778122</v>
      </c>
      <c r="AR24" s="5">
        <f t="shared" si="33"/>
        <v>101127.63459665903</v>
      </c>
      <c r="AS24" s="5">
        <f t="shared" si="33"/>
        <v>102138.91094262562</v>
      </c>
      <c r="AT24" s="5">
        <f t="shared" si="33"/>
        <v>103160.30005205187</v>
      </c>
      <c r="AU24" s="5">
        <f t="shared" si="33"/>
        <v>104191.90305257239</v>
      </c>
      <c r="AV24" s="5">
        <f t="shared" si="33"/>
        <v>105233.82208309812</v>
      </c>
      <c r="AW24" s="5">
        <f t="shared" ref="AW24:CB24" si="34">AV24*(1+$S$16)</f>
        <v>106286.16030392909</v>
      </c>
      <c r="AX24" s="5">
        <f t="shared" si="34"/>
        <v>107349.02190696838</v>
      </c>
      <c r="AY24" s="5">
        <f t="shared" si="34"/>
        <v>108422.51212603807</v>
      </c>
      <c r="AZ24" s="5">
        <f t="shared" si="34"/>
        <v>109506.73724729846</v>
      </c>
      <c r="BA24" s="5">
        <f t="shared" si="34"/>
        <v>110601.80461977144</v>
      </c>
      <c r="BB24" s="5">
        <f t="shared" si="34"/>
        <v>111707.82266596916</v>
      </c>
      <c r="BC24" s="5">
        <f t="shared" si="34"/>
        <v>112824.90089262885</v>
      </c>
      <c r="BD24" s="5">
        <f t="shared" si="34"/>
        <v>113953.14990155514</v>
      </c>
      <c r="BE24" s="5">
        <f t="shared" si="34"/>
        <v>115092.68140057068</v>
      </c>
      <c r="BF24" s="5">
        <f t="shared" si="34"/>
        <v>116243.60821457639</v>
      </c>
      <c r="BG24" s="5">
        <f t="shared" si="34"/>
        <v>117406.04429672216</v>
      </c>
      <c r="BH24" s="5">
        <f t="shared" si="34"/>
        <v>118580.10473968938</v>
      </c>
      <c r="BI24" s="5">
        <f t="shared" si="34"/>
        <v>119765.90578708627</v>
      </c>
      <c r="BJ24" s="5">
        <f t="shared" si="34"/>
        <v>120963.56484495715</v>
      </c>
      <c r="BK24" s="5">
        <f t="shared" si="34"/>
        <v>122173.20049340672</v>
      </c>
      <c r="BL24" s="5">
        <f t="shared" si="34"/>
        <v>123394.93249834079</v>
      </c>
      <c r="BM24" s="5">
        <f t="shared" si="34"/>
        <v>124628.88182332419</v>
      </c>
      <c r="BN24" s="5">
        <f t="shared" si="34"/>
        <v>125875.17064155743</v>
      </c>
      <c r="BO24" s="5">
        <f t="shared" si="34"/>
        <v>127133.922347973</v>
      </c>
      <c r="BP24" s="5">
        <f t="shared" si="34"/>
        <v>128405.26157145273</v>
      </c>
      <c r="BQ24" s="5">
        <f t="shared" si="34"/>
        <v>129689.31418716726</v>
      </c>
      <c r="BR24" s="5">
        <f t="shared" si="34"/>
        <v>130986.20732903892</v>
      </c>
      <c r="BS24" s="5">
        <f t="shared" si="34"/>
        <v>132296.0694023293</v>
      </c>
      <c r="BT24" s="5">
        <f t="shared" si="34"/>
        <v>133619.0300963526</v>
      </c>
      <c r="BU24" s="5">
        <f t="shared" si="34"/>
        <v>134955.22039731612</v>
      </c>
      <c r="BV24" s="5">
        <f t="shared" si="34"/>
        <v>136304.7726012893</v>
      </c>
      <c r="BW24" s="5">
        <f t="shared" si="34"/>
        <v>137667.82032730218</v>
      </c>
      <c r="BX24" s="5">
        <f t="shared" si="34"/>
        <v>139044.49853057519</v>
      </c>
      <c r="BY24" s="5">
        <f t="shared" si="34"/>
        <v>140434.94351588094</v>
      </c>
      <c r="BZ24" s="5">
        <f t="shared" si="34"/>
        <v>141839.29295103974</v>
      </c>
      <c r="CA24" s="5">
        <f t="shared" si="34"/>
        <v>143257.68588055013</v>
      </c>
      <c r="CB24" s="5">
        <f t="shared" si="34"/>
        <v>144690.26273935562</v>
      </c>
      <c r="CC24" s="5">
        <f t="shared" ref="CC24:DE24" si="35">CB24*(1+$S$16)</f>
        <v>146137.16536674916</v>
      </c>
      <c r="CD24" s="5">
        <f t="shared" si="35"/>
        <v>147598.53702041667</v>
      </c>
      <c r="CE24" s="5">
        <f t="shared" si="35"/>
        <v>149074.52239062084</v>
      </c>
      <c r="CF24" s="5">
        <f t="shared" si="35"/>
        <v>150565.26761452705</v>
      </c>
      <c r="CG24" s="5">
        <f t="shared" si="35"/>
        <v>152070.92029067234</v>
      </c>
      <c r="CH24" s="5">
        <f t="shared" si="35"/>
        <v>153591.62949357906</v>
      </c>
      <c r="CI24" s="5">
        <f t="shared" si="35"/>
        <v>155127.54578851486</v>
      </c>
      <c r="CJ24" s="5">
        <f t="shared" si="35"/>
        <v>156678.82124640001</v>
      </c>
      <c r="CK24" s="5">
        <f t="shared" si="35"/>
        <v>158245.609458864</v>
      </c>
      <c r="CL24" s="5">
        <f t="shared" si="35"/>
        <v>159828.06555345264</v>
      </c>
      <c r="CM24" s="5">
        <f t="shared" si="35"/>
        <v>161426.34620898718</v>
      </c>
      <c r="CN24" s="5">
        <f t="shared" si="35"/>
        <v>163040.60967107705</v>
      </c>
      <c r="CO24" s="5">
        <f t="shared" si="35"/>
        <v>164671.01576778782</v>
      </c>
      <c r="CP24" s="5">
        <f t="shared" si="35"/>
        <v>166317.7259254657</v>
      </c>
      <c r="CQ24" s="5">
        <f t="shared" si="35"/>
        <v>167980.90318472034</v>
      </c>
      <c r="CR24" s="5">
        <f t="shared" si="35"/>
        <v>169660.71221656754</v>
      </c>
      <c r="CS24" s="5">
        <f t="shared" si="35"/>
        <v>171357.31933873321</v>
      </c>
      <c r="CT24" s="5">
        <f t="shared" si="35"/>
        <v>173070.89253212055</v>
      </c>
      <c r="CU24" s="5">
        <f t="shared" si="35"/>
        <v>174801.60145744175</v>
      </c>
      <c r="CV24" s="5">
        <f t="shared" si="35"/>
        <v>176549.61747201617</v>
      </c>
      <c r="CW24" s="5">
        <f t="shared" si="35"/>
        <v>178315.11364673634</v>
      </c>
      <c r="CX24" s="5">
        <f t="shared" si="35"/>
        <v>180098.26478320372</v>
      </c>
      <c r="CY24" s="5">
        <f t="shared" si="35"/>
        <v>181899.24743103576</v>
      </c>
      <c r="CZ24" s="5">
        <f t="shared" si="35"/>
        <v>183718.23990534613</v>
      </c>
      <c r="DA24" s="5">
        <f t="shared" si="35"/>
        <v>185555.4223043996</v>
      </c>
      <c r="DB24" s="5">
        <f t="shared" si="35"/>
        <v>187410.97652744359</v>
      </c>
      <c r="DC24" s="5">
        <f t="shared" si="35"/>
        <v>189285.08629271804</v>
      </c>
      <c r="DD24" s="5">
        <f t="shared" si="35"/>
        <v>191177.93715564522</v>
      </c>
      <c r="DE24" s="5">
        <f t="shared" si="35"/>
        <v>193089.71652720167</v>
      </c>
    </row>
    <row r="25" spans="1:109" x14ac:dyDescent="0.25">
      <c r="J25" s="3">
        <f>J24/J12</f>
        <v>0.74593076096835498</v>
      </c>
      <c r="K25" s="3">
        <f t="shared" ref="K25:O25" si="36">K24/K12</f>
        <v>0.75075677226807747</v>
      </c>
      <c r="L25" s="3">
        <f t="shared" si="36"/>
        <v>0.79954822295408035</v>
      </c>
      <c r="M25" s="3">
        <f t="shared" si="36"/>
        <v>0.84279817533906254</v>
      </c>
      <c r="N25" s="3">
        <f t="shared" si="36"/>
        <v>0.88142817363694237</v>
      </c>
      <c r="O25" s="3">
        <f t="shared" si="36"/>
        <v>0.91616590415512422</v>
      </c>
      <c r="P25" s="3">
        <f t="shared" ref="P25" si="37">P24/P12</f>
        <v>0.94759358507661273</v>
      </c>
    </row>
    <row r="26" spans="1:109" x14ac:dyDescent="0.25">
      <c r="A26" s="2" t="s">
        <v>31</v>
      </c>
      <c r="J26" s="2">
        <f>J28-J30</f>
        <v>40227</v>
      </c>
      <c r="K26" s="2">
        <f>J26+K12</f>
        <v>80038.259105999998</v>
      </c>
      <c r="L26" s="2">
        <f t="shared" ref="L26:P26" si="38">K26+L12</f>
        <v>126197.03727126241</v>
      </c>
      <c r="M26" s="2">
        <f t="shared" si="38"/>
        <v>179521.39578564145</v>
      </c>
      <c r="N26" s="2">
        <f t="shared" si="38"/>
        <v>240927.58481418464</v>
      </c>
      <c r="O26" s="2">
        <f t="shared" si="38"/>
        <v>311441.47945965099</v>
      </c>
      <c r="P26" s="2">
        <f t="shared" si="38"/>
        <v>392211.32849596074</v>
      </c>
    </row>
    <row r="28" spans="1:109" x14ac:dyDescent="0.25">
      <c r="A28" s="2" t="s">
        <v>4</v>
      </c>
      <c r="J28" s="2">
        <f>64930+8984</f>
        <v>73914</v>
      </c>
    </row>
    <row r="30" spans="1:109" x14ac:dyDescent="0.25">
      <c r="A30" s="2" t="s">
        <v>5</v>
      </c>
      <c r="J30" s="2">
        <f>28278+5409</f>
        <v>33687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2025-04-13T18:12:01Z</dcterms:created>
  <dcterms:modified xsi:type="dcterms:W3CDTF">2025-04-15T21:39:01Z</dcterms:modified>
</cp:coreProperties>
</file>