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9E56DB69-1917-4CD3-BC1B-9E1AA0998C1B}" xr6:coauthVersionLast="47" xr6:coauthVersionMax="47" xr10:uidLastSave="{00000000-0000-0000-0000-000000000000}"/>
  <bookViews>
    <workbookView xWindow="2880" yWindow="795" windowWidth="22200" windowHeight="14685" activeTab="4"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3" l="1"/>
  <c r="N35" i="3"/>
  <c r="O35" i="3"/>
  <c r="L31" i="3"/>
  <c r="L27" i="3"/>
  <c r="L23" i="3"/>
  <c r="J27" i="3"/>
  <c r="K27" i="3"/>
  <c r="J23" i="3"/>
  <c r="K23" i="3"/>
  <c r="I23" i="3"/>
  <c r="I27" i="3"/>
  <c r="K30" i="3"/>
  <c r="J30" i="3"/>
  <c r="K29" i="3"/>
  <c r="K31" i="3" s="1"/>
  <c r="J29" i="3"/>
  <c r="J31" i="3" s="1"/>
  <c r="I30" i="3"/>
  <c r="I29" i="3"/>
  <c r="I31" i="3" s="1"/>
  <c r="D66" i="3"/>
  <c r="D67" i="3" s="1"/>
  <c r="K9" i="1" l="1"/>
  <c r="K10" i="1" s="1"/>
  <c r="E66" i="3" l="1"/>
  <c r="E67" i="3" s="1"/>
  <c r="E65" i="3"/>
  <c r="F65" i="3" s="1"/>
  <c r="G65" i="3" s="1"/>
  <c r="H65" i="3" s="1"/>
  <c r="I65" i="3" s="1"/>
  <c r="J65" i="3" s="1"/>
  <c r="K65" i="3" s="1"/>
  <c r="L65" i="3" s="1"/>
  <c r="M65" i="3" s="1"/>
  <c r="N65" i="3" s="1"/>
  <c r="O65" i="3" s="1"/>
  <c r="P65" i="3" s="1"/>
  <c r="Q65" i="3" s="1"/>
  <c r="R65" i="3" s="1"/>
  <c r="S65" i="3" s="1"/>
  <c r="T65" i="3" s="1"/>
  <c r="U65" i="3" s="1"/>
  <c r="V65" i="3" s="1"/>
  <c r="F66" i="3" l="1"/>
  <c r="F67" i="3" s="1"/>
  <c r="G66" i="3" l="1"/>
  <c r="G67" i="3" s="1"/>
  <c r="F69" i="3"/>
  <c r="H66" i="3" l="1"/>
  <c r="H67" i="3" s="1"/>
  <c r="G69" i="3"/>
  <c r="I66" i="3" l="1"/>
  <c r="I67" i="3" s="1"/>
  <c r="H69" i="3"/>
  <c r="J66" i="3" l="1"/>
  <c r="J67" i="3" s="1"/>
  <c r="I69" i="3"/>
  <c r="K66" i="3" l="1"/>
  <c r="K67" i="3" s="1"/>
  <c r="J69" i="3"/>
  <c r="L66" i="3" l="1"/>
  <c r="L67" i="3" s="1"/>
  <c r="K69" i="3"/>
  <c r="M66" i="3" l="1"/>
  <c r="M67" i="3" s="1"/>
  <c r="L69" i="3"/>
  <c r="N66" i="3" l="1"/>
  <c r="N67" i="3" s="1"/>
  <c r="M69" i="3"/>
  <c r="O66" i="3" l="1"/>
  <c r="O67" i="3" s="1"/>
  <c r="N69" i="3"/>
  <c r="P66" i="3" l="1"/>
  <c r="P67" i="3" s="1"/>
  <c r="O69" i="3"/>
  <c r="Q66" i="3" l="1"/>
  <c r="Q67" i="3" s="1"/>
  <c r="P69" i="3"/>
  <c r="R66" i="3" l="1"/>
  <c r="R67" i="3" s="1"/>
  <c r="Q69" i="3"/>
  <c r="S66" i="3" l="1"/>
  <c r="S67" i="3" s="1"/>
  <c r="R69" i="3"/>
  <c r="T66" i="3" l="1"/>
  <c r="T67" i="3" s="1"/>
  <c r="S69" i="3"/>
  <c r="U66" i="3" l="1"/>
  <c r="U67" i="3" s="1"/>
  <c r="T69" i="3"/>
  <c r="V66" i="3" l="1"/>
  <c r="U69" i="3"/>
  <c r="K5" i="1"/>
  <c r="K8" i="1" s="1"/>
  <c r="V67" i="3" l="1"/>
  <c r="V69" i="3" s="1"/>
  <c r="E71" i="3" s="1"/>
  <c r="E72" i="3" l="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66"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<sst xmlns="http://schemas.openxmlformats.org/spreadsheetml/2006/main" count="257" uniqueCount="209">
  <si>
    <t>Price</t>
  </si>
  <si>
    <t>Shares</t>
  </si>
  <si>
    <t>MC</t>
  </si>
  <si>
    <t>Cash</t>
  </si>
  <si>
    <t>Debt</t>
  </si>
  <si>
    <t>EV</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</si>
  <si>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</si>
  <si>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</si>
  <si>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</si>
  <si>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</si>
  <si>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</si>
  <si>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</si>
  <si>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</si>
  <si>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</si>
  <si>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</si>
  <si>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</si>
  <si>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</si>
  <si>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</si>
  <si>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</si>
  <si>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</si>
  <si>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</si>
  <si>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</si>
  <si>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</si>
  <si>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</si>
  <si>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</si>
  <si>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</si>
  <si>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</si>
  <si>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</si>
  <si>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</si>
  <si>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</si>
  <si>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</si>
  <si>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</si>
  <si>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</si>
  <si>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</si>
  <si>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</si>
  <si>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</si>
  <si>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</si>
  <si>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</si>
  <si>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</si>
  <si>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</si>
  <si>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</si>
  <si>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</si>
  <si>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</si>
  <si>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</si>
  <si>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</si>
  <si>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</si>
  <si>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</si>
  <si>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</si>
  <si>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</si>
  <si>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</si>
  <si>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</si>
  <si>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</si>
  <si>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</si>
  <si>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</si>
  <si>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</si>
  <si>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</si>
  <si>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</si>
  <si>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</si>
  <si>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</si>
  <si>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</si>
  <si>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</si>
  <si>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</si>
  <si>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</si>
  <si>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</si>
  <si>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</si>
  <si>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</si>
  <si>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</si>
  <si>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</si>
  <si>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</si>
  <si>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</si>
  <si>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</si>
  <si>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</si>
  <si>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</si>
  <si>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</si>
  <si>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</si>
  <si>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</si>
  <si>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</si>
  <si>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</si>
  <si>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</si>
  <si>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</si>
  <si>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</si>
  <si>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</si>
  <si>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</si>
  <si>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</si>
  <si>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</si>
  <si>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</si>
  <si>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</si>
  <si>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</si>
  <si>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</si>
  <si>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</si>
  <si>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</si>
  <si>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</si>
  <si>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</si>
  <si>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</si>
  <si>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</si>
  <si>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</si>
  <si>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</si>
  <si>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</si>
  <si>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</si>
  <si>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</si>
  <si>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</si>
  <si>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</si>
  <si>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</si>
  <si>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</si>
  <si>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</si>
  <si>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</si>
  <si>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</si>
  <si>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</si>
  <si>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</si>
  <si>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</si>
  <si>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</si>
  <si>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</si>
  <si>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</si>
  <si>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</si>
  <si>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</si>
  <si>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</si>
  <si>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</si>
  <si>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</si>
  <si>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</si>
  <si>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</si>
  <si>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</si>
  <si>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</si>
  <si>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</si>
  <si>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</si>
  <si>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</si>
  <si>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</si>
  <si>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</si>
  <si>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</si>
  <si>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</si>
  <si>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</si>
  <si>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</si>
  <si>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</si>
  <si>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</si>
  <si>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</si>
  <si>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</si>
  <si>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</si>
  <si>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</si>
  <si>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</si>
  <si>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</si>
  <si>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</si>
  <si>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</si>
  <si>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</si>
  <si>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</si>
  <si>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</si>
  <si>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</si>
  <si>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</si>
  <si>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</si>
  <si>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</si>
  <si>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</si>
  <si>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</si>
  <si>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</si>
  <si>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</si>
  <si>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</si>
  <si>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</si>
  <si>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</si>
  <si>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</si>
  <si>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</si>
  <si>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</si>
  <si>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</si>
  <si>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</si>
  <si>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</si>
  <si>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</si>
  <si>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</si>
  <si>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</si>
  <si>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</si>
  <si>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</si>
  <si>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</si>
  <si>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</si>
  <si>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</si>
  <si>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</si>
  <si>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</si>
  <si>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</si>
  <si>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</si>
  <si>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</si>
  <si>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</si>
  <si>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</si>
  <si>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</si>
  <si>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</si>
  <si>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</si>
  <si>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</si>
  <si>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</si>
  <si>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</si>
  <si>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</si>
  <si>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</si>
  <si>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</si>
  <si>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</si>
  <si>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</si>
  <si>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</si>
  <si>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</si>
  <si>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</si>
  <si>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</si>
  <si>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</si>
  <si>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</si>
  <si>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</si>
  <si>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</si>
  <si>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</si>
  <si>
    <t>Q225</t>
  </si>
  <si>
    <t>Interim data</t>
  </si>
  <si>
    <t>Confirmed ORR</t>
  </si>
  <si>
    <t>ORR</t>
  </si>
  <si>
    <t>20mg</t>
  </si>
  <si>
    <t>30mg</t>
  </si>
  <si>
    <t>prior</t>
  </si>
  <si>
    <t>delta</t>
  </si>
  <si>
    <t>control</t>
  </si>
  <si>
    <t>now</t>
  </si>
  <si>
    <t>PFS not S.S</t>
  </si>
  <si>
    <t>fischer's exact p=0.15</t>
  </si>
  <si>
    <t>chi square p=0.1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</si>
</sst>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xf numFmtId="0" fontId="0" fillId="0" borderId="0" xfId="0" applyAlignment="1">
      <alignment vertical="center"/>
    </xf>
    <xf numFmtId="49" fontId="0" fillId="0" borderId="0" xfId="0" applyNumberFormat="1"/>
    <xf numFmtId="1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4" name="AutoShape 2">
          <a:extLst>
            <a:ext uri="{FF2B5EF4-FFF2-40B4-BE49-F238E27FC236}">
              <a16:creationId xmlns:a16="http://schemas.microsoft.com/office/drawing/2014/main" id="{503E1DEF-4FD0-1E1C-F84D-593C8D83E3BA}"/>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5" name="AutoShape 3">
          <a:extLst>
            <a:ext uri="{FF2B5EF4-FFF2-40B4-BE49-F238E27FC236}">
              <a16:creationId xmlns:a16="http://schemas.microsoft.com/office/drawing/2014/main" id="{1AC2485A-ED27-BF17-91E1-8456EE078428}"/>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6" name="AutoShape 4">
          <a:extLst>
            <a:ext uri="{FF2B5EF4-FFF2-40B4-BE49-F238E27FC236}">
              <a16:creationId xmlns:a16="http://schemas.microsoft.com/office/drawing/2014/main" id="{5689E2A5-F5D4-F98E-AAE3-BB77A34F8927}"/>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7" name="AutoShape 5">
          <a:extLst>
            <a:ext uri="{FF2B5EF4-FFF2-40B4-BE49-F238E27FC236}">
              <a16:creationId xmlns:a16="http://schemas.microsoft.com/office/drawing/2014/main" id="{081939EF-CD73-EE03-1F01-D73709C8E85B}"/>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8" name="AutoShape 6">
          <a:extLst>
            <a:ext uri="{FF2B5EF4-FFF2-40B4-BE49-F238E27FC236}">
              <a16:creationId xmlns:a16="http://schemas.microsoft.com/office/drawing/2014/main" id="{5E3180BF-5AC3-7769-05F0-CC64964CE8A4}"/>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219075</xdr:colOff>
      <xdr:row>46</xdr:row>
      <xdr:rowOff>66675</xdr:rowOff>
    </xdr:from>
    <xdr:to>
      <xdr:col>17</xdr:col>
      <xdr:colOff>466725</xdr:colOff>
      <xdr:row>61</xdr:row>
      <xdr:rowOff>114300</xdr:rowOff>
    </xdr:to>
    <xdr:pic>
      <xdr:nvPicPr>
        <xdr:cNvPr id="19" name="Picture 18" descr="Note: Radiographic response was determined per RECIST 1.1 by blinded independent central review. Spider plot reflects data as of July 8, 2025 from an ongoing trial and unlocked database.">
          <a:extLst>
            <a:ext uri="{FF2B5EF4-FFF2-40B4-BE49-F238E27FC236}">
              <a16:creationId xmlns:a16="http://schemas.microsoft.com/office/drawing/2014/main" id="{43E0A5C6-4EBA-20A6-1554-5E063CEE3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15025" y="7515225"/>
          <a:ext cx="573405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39</xdr:row>
      <xdr:rowOff>85725</xdr:rowOff>
    </xdr:from>
    <xdr:to>
      <xdr:col>18</xdr:col>
      <xdr:colOff>543842</xdr:colOff>
      <xdr:row>44</xdr:row>
      <xdr:rowOff>57259</xdr:rowOff>
    </xdr:to>
    <xdr:pic>
      <xdr:nvPicPr>
        <xdr:cNvPr id="21" name="Picture 20">
          <a:extLst>
            <a:ext uri="{FF2B5EF4-FFF2-40B4-BE49-F238E27FC236}">
              <a16:creationId xmlns:a16="http://schemas.microsoft.com/office/drawing/2014/main" id="{5E087BD0-DC78-4165-8286-6E49179037E4}"/>
            </a:ext>
          </a:extLst>
        </xdr:cNvPr>
        <xdr:cNvPicPr>
          <a:picLocks noChangeAspect="1"/>
        </xdr:cNvPicPr>
      </xdr:nvPicPr>
      <xdr:blipFill>
        <a:blip xmlns:r="http://schemas.openxmlformats.org/officeDocument/2006/relationships" r:embed="rId3"/>
        <a:stretch>
          <a:fillRect/>
        </a:stretch>
      </xdr:blipFill>
      <xdr:spPr>
        <a:xfrm>
          <a:off x="5762625" y="6400800"/>
          <a:ext cx="6573167" cy="78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6"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i.org/10.3111/13696998.2015.110523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N16"/>
  <sheetViews>
    <sheetView zoomScale="115" zoomScaleNormal="115" workbookViewId="0">
      <selection activeCell="K16" sqref="K16"/>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4" x14ac:dyDescent="0.2">
      <c r="B3" s="10" t="s">
        <v>6</v>
      </c>
      <c r="C3" s="11" t="s">
        <v>7</v>
      </c>
      <c r="D3" s="11" t="s">
        <v>8</v>
      </c>
      <c r="E3" s="11" t="s">
        <v>11</v>
      </c>
      <c r="F3" s="11" t="s">
        <v>9</v>
      </c>
      <c r="G3" s="12" t="s">
        <v>10</v>
      </c>
      <c r="J3" t="s">
        <v>0</v>
      </c>
      <c r="K3" s="1">
        <v>2.2000000000000002</v>
      </c>
    </row>
    <row r="4" spans="2:14" x14ac:dyDescent="0.2">
      <c r="B4" s="17" t="s">
        <v>102</v>
      </c>
      <c r="C4" s="18" t="s">
        <v>126</v>
      </c>
      <c r="D4" s="18" t="s">
        <v>16</v>
      </c>
      <c r="E4" s="19" t="s">
        <v>27</v>
      </c>
      <c r="F4" s="18" t="s">
        <v>190</v>
      </c>
      <c r="G4" s="20"/>
      <c r="J4" t="s">
        <v>1</v>
      </c>
      <c r="K4" s="2">
        <v>66.525999999999996</v>
      </c>
      <c r="L4" t="s">
        <v>196</v>
      </c>
    </row>
    <row r="5" spans="2:14" x14ac:dyDescent="0.2">
      <c r="B5" s="6"/>
      <c r="E5" s="3"/>
      <c r="G5" s="7"/>
      <c r="J5" t="s">
        <v>2</v>
      </c>
      <c r="K5" s="2">
        <f>K4*K3</f>
        <v>146.35720000000001</v>
      </c>
      <c r="L5" s="2"/>
    </row>
    <row r="6" spans="2:14" x14ac:dyDescent="0.2">
      <c r="B6" s="6"/>
      <c r="E6" s="3"/>
      <c r="G6" s="7"/>
      <c r="J6" t="s">
        <v>3</v>
      </c>
      <c r="K6" s="2">
        <v>70</v>
      </c>
      <c r="L6" t="s">
        <v>196</v>
      </c>
    </row>
    <row r="7" spans="2:14" x14ac:dyDescent="0.2">
      <c r="B7" s="6"/>
      <c r="E7" s="3"/>
      <c r="G7" s="7"/>
      <c r="J7" t="s">
        <v>4</v>
      </c>
      <c r="K7" s="2">
        <v>0</v>
      </c>
      <c r="L7" t="s">
        <v>196</v>
      </c>
    </row>
    <row r="8" spans="2:14" x14ac:dyDescent="0.2">
      <c r="B8" s="21"/>
      <c r="C8" s="8"/>
      <c r="D8" s="8"/>
      <c r="E8" s="8"/>
      <c r="F8" s="8"/>
      <c r="G8" s="9"/>
      <c r="J8" t="s">
        <v>5</v>
      </c>
      <c r="K8" s="2">
        <f>K5+K7-K6</f>
        <v>76.357200000000006</v>
      </c>
    </row>
    <row r="9" spans="2:14" x14ac:dyDescent="0.2">
      <c r="J9" t="s">
        <v>128</v>
      </c>
      <c r="K9" s="1">
        <f>K6/K4</f>
        <v>1.0522201845894839</v>
      </c>
      <c r="N9" s="2"/>
    </row>
    <row r="10" spans="2:14" x14ac:dyDescent="0.2">
      <c r="B10" s="4" t="s">
        <v>14</v>
      </c>
      <c r="K10" s="14">
        <f>K9/K3-1</f>
        <v>-0.52171809791387103</v>
      </c>
    </row>
    <row r="12" spans="2:14" x14ac:dyDescent="0.2">
      <c r="J12" t="s">
        <v>12</v>
      </c>
    </row>
    <row r="13" spans="2:14" x14ac:dyDescent="0.2">
      <c r="B13" t="s">
        <v>28</v>
      </c>
      <c r="J13" t="s">
        <v>13</v>
      </c>
    </row>
    <row r="14" spans="2:14" x14ac:dyDescent="0.2">
      <c r="B14" t="s">
        <v>29</v>
      </c>
    </row>
    <row r="15" spans="2:14" x14ac:dyDescent="0.2">
      <c r="J15" t="s">
        <v>101</v>
      </c>
    </row>
    <row r="16" spans="2:14" x14ac:dyDescent="0.2">
      <c r="B16" s="5" t="s">
        <v>107</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17</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17</v>
      </c>
    </row>
    <row r="2" spans="1:8" x14ac:dyDescent="0.2">
      <c r="B2" t="s">
        <v>6</v>
      </c>
      <c r="C2" t="s">
        <v>7</v>
      </c>
      <c r="D2" t="s">
        <v>8</v>
      </c>
      <c r="E2" t="s">
        <v>11</v>
      </c>
      <c r="F2" t="s">
        <v>134</v>
      </c>
      <c r="G2" t="s">
        <v>150</v>
      </c>
      <c r="H2" t="s">
        <v>187</v>
      </c>
    </row>
    <row r="3" spans="1:8" x14ac:dyDescent="0.2">
      <c r="B3" t="s">
        <v>133</v>
      </c>
      <c r="C3" t="s">
        <v>151</v>
      </c>
      <c r="D3" t="s">
        <v>16</v>
      </c>
      <c r="E3" t="s">
        <v>135</v>
      </c>
      <c r="F3" t="s">
        <v>136</v>
      </c>
      <c r="H3" t="s">
        <v>188</v>
      </c>
    </row>
    <row r="4" spans="1:8" x14ac:dyDescent="0.2">
      <c r="B4" t="s">
        <v>177</v>
      </c>
      <c r="H4" t="s">
        <v>186</v>
      </c>
    </row>
    <row r="8" spans="1:8" x14ac:dyDescent="0.2">
      <c r="B8" t="s">
        <v>16</v>
      </c>
      <c r="D8" t="s">
        <v>16</v>
      </c>
      <c r="H8" t="s">
        <v>189</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3"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17</v>
      </c>
    </row>
    <row r="2" spans="1:5" x14ac:dyDescent="0.2">
      <c r="B2" t="s">
        <v>20</v>
      </c>
      <c r="C2" t="s">
        <v>18</v>
      </c>
      <c r="D2" t="s">
        <v>21</v>
      </c>
      <c r="E2" t="s">
        <v>19</v>
      </c>
    </row>
    <row r="3" spans="1:5" x14ac:dyDescent="0.2">
      <c r="C3" s="3"/>
      <c r="D3" t="s">
        <v>41</v>
      </c>
    </row>
    <row r="4" spans="1:5" x14ac:dyDescent="0.2">
      <c r="C4" s="3"/>
      <c r="E4" t="s">
        <v>68</v>
      </c>
    </row>
    <row r="5" spans="1:5" x14ac:dyDescent="0.2">
      <c r="C5" s="3"/>
      <c r="E5" t="s">
        <v>67</v>
      </c>
    </row>
    <row r="6" spans="1:5" x14ac:dyDescent="0.2">
      <c r="C6" s="3"/>
      <c r="D6" t="s">
        <v>181</v>
      </c>
      <c r="E6" t="s">
        <v>66</v>
      </c>
    </row>
    <row r="7" spans="1:5" x14ac:dyDescent="0.2">
      <c r="C7" s="3"/>
      <c r="E7" t="s">
        <v>65</v>
      </c>
    </row>
    <row r="8" spans="1:5" x14ac:dyDescent="0.2">
      <c r="C8" s="3"/>
      <c r="E8" t="s">
        <v>64</v>
      </c>
    </row>
    <row r="9" spans="1:5" x14ac:dyDescent="0.2">
      <c r="C9" s="3"/>
      <c r="E9" t="s">
        <v>63</v>
      </c>
    </row>
    <row r="10" spans="1:5" x14ac:dyDescent="0.2">
      <c r="C10" s="3"/>
      <c r="D10" t="s">
        <v>180</v>
      </c>
      <c r="E10" t="s">
        <v>62</v>
      </c>
    </row>
    <row r="11" spans="1:5" x14ac:dyDescent="0.2">
      <c r="C11" s="3"/>
      <c r="D11" t="s">
        <v>72</v>
      </c>
      <c r="E11" t="s">
        <v>38</v>
      </c>
    </row>
    <row r="12" spans="1:5" x14ac:dyDescent="0.2">
      <c r="B12" s="16">
        <v>45865</v>
      </c>
      <c r="C12" s="3">
        <v>5</v>
      </c>
      <c r="D12" s="4" t="s">
        <v>71</v>
      </c>
      <c r="E12" s="4" t="s">
        <v>37</v>
      </c>
    </row>
    <row r="13" spans="1:5" x14ac:dyDescent="0.2">
      <c r="C13" s="3"/>
      <c r="E13" t="s">
        <v>61</v>
      </c>
    </row>
    <row r="14" spans="1:5" x14ac:dyDescent="0.2">
      <c r="C14" s="3"/>
      <c r="E14" t="s">
        <v>60</v>
      </c>
    </row>
    <row r="15" spans="1:5" x14ac:dyDescent="0.2">
      <c r="C15" s="3"/>
      <c r="E15" t="s">
        <v>59</v>
      </c>
    </row>
    <row r="16" spans="1:5" x14ac:dyDescent="0.2">
      <c r="C16" s="3"/>
      <c r="D16" t="s">
        <v>180</v>
      </c>
      <c r="E16" t="s">
        <v>58</v>
      </c>
    </row>
    <row r="17" spans="2:5" x14ac:dyDescent="0.2">
      <c r="B17" s="16">
        <v>45865</v>
      </c>
      <c r="C17" s="3">
        <v>5</v>
      </c>
      <c r="D17" s="4" t="s">
        <v>70</v>
      </c>
      <c r="E17" s="4" t="s">
        <v>39</v>
      </c>
    </row>
    <row r="18" spans="2:5" x14ac:dyDescent="0.2">
      <c r="B18" s="16">
        <v>45865</v>
      </c>
      <c r="C18" s="3">
        <v>3</v>
      </c>
      <c r="D18" s="4" t="s">
        <v>178</v>
      </c>
      <c r="E18" s="4" t="s">
        <v>57</v>
      </c>
    </row>
    <row r="19" spans="2:5" x14ac:dyDescent="0.2">
      <c r="C19" s="3"/>
      <c r="E19" t="s">
        <v>56</v>
      </c>
    </row>
    <row r="20" spans="2:5" x14ac:dyDescent="0.2">
      <c r="C20" s="3"/>
      <c r="E20" t="s">
        <v>55</v>
      </c>
    </row>
    <row r="21" spans="2:5" x14ac:dyDescent="0.2">
      <c r="C21" s="3"/>
      <c r="E21" t="s">
        <v>54</v>
      </c>
    </row>
    <row r="22" spans="2:5" x14ac:dyDescent="0.2">
      <c r="C22" s="3"/>
      <c r="E22" t="s">
        <v>53</v>
      </c>
    </row>
    <row r="23" spans="2:5" x14ac:dyDescent="0.2">
      <c r="C23" s="3"/>
      <c r="E23" t="s">
        <v>52</v>
      </c>
    </row>
    <row r="24" spans="2:5" x14ac:dyDescent="0.2">
      <c r="C24" s="3"/>
      <c r="E24" t="s">
        <v>51</v>
      </c>
    </row>
    <row r="25" spans="2:5" x14ac:dyDescent="0.2">
      <c r="C25" s="3"/>
      <c r="E25" t="s">
        <v>50</v>
      </c>
    </row>
    <row r="26" spans="2:5" x14ac:dyDescent="0.2">
      <c r="C26" s="3"/>
      <c r="E26" t="s">
        <v>49</v>
      </c>
    </row>
    <row r="27" spans="2:5" x14ac:dyDescent="0.2">
      <c r="C27" s="3"/>
      <c r="E27" t="s">
        <v>48</v>
      </c>
    </row>
    <row r="28" spans="2:5" x14ac:dyDescent="0.2">
      <c r="C28" s="3"/>
      <c r="E28" t="s">
        <v>47</v>
      </c>
    </row>
    <row r="29" spans="2:5" x14ac:dyDescent="0.2">
      <c r="C29" s="3"/>
      <c r="E29" t="s">
        <v>46</v>
      </c>
    </row>
    <row r="30" spans="2:5" x14ac:dyDescent="0.2">
      <c r="B30" s="16">
        <v>45865</v>
      </c>
      <c r="C30" s="3">
        <v>3</v>
      </c>
      <c r="D30" t="s">
        <v>69</v>
      </c>
      <c r="E30" t="s">
        <v>40</v>
      </c>
    </row>
    <row r="31" spans="2:5" x14ac:dyDescent="0.2">
      <c r="C31" s="3"/>
      <c r="E31" t="s">
        <v>45</v>
      </c>
    </row>
    <row r="32" spans="2:5" x14ac:dyDescent="0.2">
      <c r="C32" s="3"/>
      <c r="E32" t="s">
        <v>44</v>
      </c>
    </row>
    <row r="33" spans="2:5" x14ac:dyDescent="0.2">
      <c r="C33" s="3"/>
      <c r="E33" t="s">
        <v>43</v>
      </c>
    </row>
    <row r="34" spans="2:5" x14ac:dyDescent="0.2">
      <c r="C34" s="3"/>
      <c r="E34" t="s">
        <v>42</v>
      </c>
    </row>
    <row r="35" spans="2:5" x14ac:dyDescent="0.2">
      <c r="C35" s="3"/>
    </row>
    <row r="36" spans="2:5" x14ac:dyDescent="0.2">
      <c r="C36" s="3"/>
      <c r="D36" t="s">
        <v>109</v>
      </c>
    </row>
    <row r="37" spans="2:5" x14ac:dyDescent="0.2">
      <c r="C37" s="3"/>
      <c r="E37" t="s">
        <v>122</v>
      </c>
    </row>
    <row r="38" spans="2:5" x14ac:dyDescent="0.2">
      <c r="C38" s="3"/>
      <c r="E38" t="s">
        <v>121</v>
      </c>
    </row>
    <row r="39" spans="2:5" x14ac:dyDescent="0.2">
      <c r="C39" s="3"/>
      <c r="E39" t="s">
        <v>120</v>
      </c>
    </row>
    <row r="40" spans="2:5" x14ac:dyDescent="0.2">
      <c r="C40" s="3"/>
      <c r="E40" t="s">
        <v>119</v>
      </c>
    </row>
    <row r="41" spans="2:5" x14ac:dyDescent="0.2">
      <c r="C41" s="3"/>
      <c r="D41" t="s">
        <v>179</v>
      </c>
      <c r="E41" s="4" t="s">
        <v>118</v>
      </c>
    </row>
    <row r="42" spans="2:5" x14ac:dyDescent="0.2">
      <c r="C42" s="3"/>
      <c r="D42" t="s">
        <v>179</v>
      </c>
      <c r="E42" s="4" t="s">
        <v>117</v>
      </c>
    </row>
    <row r="43" spans="2:5" x14ac:dyDescent="0.2">
      <c r="C43" s="3"/>
      <c r="D43" t="s">
        <v>179</v>
      </c>
      <c r="E43" s="4" t="s">
        <v>116</v>
      </c>
    </row>
    <row r="44" spans="2:5" x14ac:dyDescent="0.2">
      <c r="C44" s="3"/>
      <c r="D44" t="s">
        <v>179</v>
      </c>
      <c r="E44" s="4" t="s">
        <v>115</v>
      </c>
    </row>
    <row r="45" spans="2:5" x14ac:dyDescent="0.2">
      <c r="B45" s="16">
        <v>45865</v>
      </c>
      <c r="C45" s="3">
        <v>5</v>
      </c>
      <c r="D45" t="s">
        <v>179</v>
      </c>
      <c r="E45" s="4" t="s">
        <v>114</v>
      </c>
    </row>
    <row r="46" spans="2:5" x14ac:dyDescent="0.2">
      <c r="C46" s="3"/>
    </row>
    <row r="47" spans="2:5" x14ac:dyDescent="0.2">
      <c r="C47" s="3"/>
      <c r="D47" t="s">
        <v>110</v>
      </c>
    </row>
    <row r="48" spans="2:5" x14ac:dyDescent="0.2">
      <c r="C48" s="3"/>
      <c r="E48" t="s">
        <v>113</v>
      </c>
    </row>
    <row r="49" spans="2:5" x14ac:dyDescent="0.2">
      <c r="E49" t="s">
        <v>112</v>
      </c>
    </row>
    <row r="50" spans="2:5" x14ac:dyDescent="0.2">
      <c r="B50" s="16">
        <v>45865</v>
      </c>
      <c r="C50" s="3">
        <v>5</v>
      </c>
      <c r="D50" s="4" t="s">
        <v>182</v>
      </c>
      <c r="E50" s="4" t="s">
        <v>111</v>
      </c>
    </row>
    <row r="52" spans="2:5" x14ac:dyDescent="0.2">
      <c r="D52" t="s">
        <v>141</v>
      </c>
    </row>
    <row r="53" spans="2:5" x14ac:dyDescent="0.2">
      <c r="E53" t="s">
        <v>144</v>
      </c>
    </row>
    <row r="54" spans="2:5" x14ac:dyDescent="0.2">
      <c r="E54" t="s">
        <v>143</v>
      </c>
    </row>
    <row r="55" spans="2:5" x14ac:dyDescent="0.2">
      <c r="E55" t="s">
        <v>142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79"/>
  <sheetViews>
    <sheetView tabSelected="1" topLeftCell="A19" zoomScaleNormal="100" workbookViewId="0">
      <selection activeCell="H50" sqref="H50"/>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17</v>
      </c>
    </row>
    <row r="2" spans="1:12" x14ac:dyDescent="0.2">
      <c r="B2" t="s">
        <v>22</v>
      </c>
      <c r="C2" t="s">
        <v>140</v>
      </c>
    </row>
    <row r="3" spans="1:12" x14ac:dyDescent="0.2">
      <c r="B3" t="s">
        <v>23</v>
      </c>
      <c r="C3" t="s">
        <v>145</v>
      </c>
    </row>
    <row r="4" spans="1:12" x14ac:dyDescent="0.2">
      <c r="B4" t="s">
        <v>7</v>
      </c>
      <c r="C4" t="s">
        <v>103</v>
      </c>
    </row>
    <row r="5" spans="1:12" x14ac:dyDescent="0.2">
      <c r="B5" t="s">
        <v>8</v>
      </c>
      <c r="C5" t="s">
        <v>108</v>
      </c>
    </row>
    <row r="6" spans="1:12" x14ac:dyDescent="0.2">
      <c r="B6" t="s">
        <v>25</v>
      </c>
      <c r="C6" t="s">
        <v>90</v>
      </c>
    </row>
    <row r="7" spans="1:12" x14ac:dyDescent="0.2">
      <c r="B7" t="s">
        <v>26</v>
      </c>
      <c r="C7" t="s">
        <v>146</v>
      </c>
    </row>
    <row r="8" spans="1:12" x14ac:dyDescent="0.2">
      <c r="B8" t="s">
        <v>147</v>
      </c>
      <c r="C8" t="s">
        <v>149</v>
      </c>
    </row>
    <row r="9" spans="1:12" x14ac:dyDescent="0.2">
      <c r="B9" t="s">
        <v>148</v>
      </c>
    </row>
    <row r="10" spans="1:12" x14ac:dyDescent="0.2">
      <c r="B10" t="s">
        <v>9</v>
      </c>
      <c r="C10" s="14" t="s">
        <v>183</v>
      </c>
    </row>
    <row r="11" spans="1:12" x14ac:dyDescent="0.2">
      <c r="B11" t="s">
        <v>24</v>
      </c>
    </row>
    <row r="12" spans="1:12" x14ac:dyDescent="0.2">
      <c r="C12" s="13" t="s">
        <v>152</v>
      </c>
    </row>
    <row r="13" spans="1:12" x14ac:dyDescent="0.2">
      <c r="C13" s="13" t="s">
        <v>30</v>
      </c>
    </row>
    <row r="14" spans="1:12" x14ac:dyDescent="0.2">
      <c r="C14" t="s">
        <v>127</v>
      </c>
    </row>
    <row r="15" spans="1:12" x14ac:dyDescent="0.2">
      <c r="C15" t="s">
        <v>153</v>
      </c>
    </row>
    <row r="16" spans="1:12" x14ac:dyDescent="0.2">
      <c r="C16" t="s">
        <v>129</v>
      </c>
      <c r="L16" s="13"/>
    </row>
    <row r="18" spans="3:12" x14ac:dyDescent="0.2">
      <c r="C18" s="13" t="s">
        <v>74</v>
      </c>
    </row>
    <row r="19" spans="3:12" x14ac:dyDescent="0.2">
      <c r="C19" s="13" t="s">
        <v>30</v>
      </c>
    </row>
    <row r="20" spans="3:12" x14ac:dyDescent="0.2">
      <c r="C20" t="s">
        <v>193</v>
      </c>
      <c r="E20" s="27"/>
      <c r="I20" t="s">
        <v>204</v>
      </c>
      <c r="J20" t="s">
        <v>200</v>
      </c>
      <c r="K20" t="s">
        <v>201</v>
      </c>
    </row>
    <row r="21" spans="3:12" x14ac:dyDescent="0.2">
      <c r="G21" s="4" t="s">
        <v>202</v>
      </c>
      <c r="I21">
        <v>3</v>
      </c>
      <c r="J21">
        <v>5</v>
      </c>
      <c r="K21">
        <v>7</v>
      </c>
    </row>
    <row r="22" spans="3:12" x14ac:dyDescent="0.2">
      <c r="C22" t="s">
        <v>206</v>
      </c>
      <c r="E22" s="26"/>
      <c r="F22" s="26"/>
      <c r="G22" s="26"/>
      <c r="I22">
        <v>9</v>
      </c>
      <c r="J22">
        <v>10</v>
      </c>
      <c r="K22">
        <v>11</v>
      </c>
    </row>
    <row r="23" spans="3:12" x14ac:dyDescent="0.2">
      <c r="E23" s="26"/>
      <c r="F23" s="26"/>
      <c r="G23" s="26"/>
      <c r="H23" t="s">
        <v>199</v>
      </c>
      <c r="I23" s="14">
        <f>I21/I22</f>
        <v>0.33333333333333331</v>
      </c>
      <c r="J23" s="14">
        <f t="shared" ref="J23:K23" si="0">J21/J22</f>
        <v>0.5</v>
      </c>
      <c r="K23" s="14">
        <f t="shared" si="0"/>
        <v>0.63636363636363635</v>
      </c>
      <c r="L23" s="14">
        <f>K23-I23</f>
        <v>0.30303030303030304</v>
      </c>
    </row>
    <row r="24" spans="3:12" x14ac:dyDescent="0.2">
      <c r="E24" s="26"/>
      <c r="F24" s="26"/>
      <c r="G24" s="26"/>
    </row>
    <row r="25" spans="3:12" x14ac:dyDescent="0.2">
      <c r="E25" s="14"/>
      <c r="F25" s="14"/>
      <c r="G25" s="4" t="s">
        <v>205</v>
      </c>
      <c r="I25">
        <v>16</v>
      </c>
      <c r="J25">
        <v>18</v>
      </c>
      <c r="K25">
        <v>22</v>
      </c>
    </row>
    <row r="26" spans="3:12" x14ac:dyDescent="0.2">
      <c r="E26" s="27"/>
      <c r="I26">
        <v>37</v>
      </c>
      <c r="J26">
        <v>36</v>
      </c>
      <c r="K26">
        <v>37</v>
      </c>
    </row>
    <row r="27" spans="3:12" x14ac:dyDescent="0.2">
      <c r="E27" s="27"/>
      <c r="H27" t="s">
        <v>199</v>
      </c>
      <c r="I27" s="14">
        <f>I25/I26</f>
        <v>0.43243243243243246</v>
      </c>
      <c r="J27" s="14">
        <f t="shared" ref="J27:K27" si="1">J25/J26</f>
        <v>0.5</v>
      </c>
      <c r="K27" s="14">
        <f t="shared" si="1"/>
        <v>0.59459459459459463</v>
      </c>
      <c r="L27" s="14">
        <f>K27-I27</f>
        <v>0.16216216216216217</v>
      </c>
    </row>
    <row r="28" spans="3:12" x14ac:dyDescent="0.2">
      <c r="E28" s="27"/>
    </row>
    <row r="29" spans="3:12" x14ac:dyDescent="0.2">
      <c r="G29" s="4" t="s">
        <v>203</v>
      </c>
      <c r="I29">
        <f t="shared" ref="I29:K30" si="2">I25-I21</f>
        <v>13</v>
      </c>
      <c r="J29">
        <f t="shared" si="2"/>
        <v>13</v>
      </c>
      <c r="K29">
        <f t="shared" si="2"/>
        <v>15</v>
      </c>
    </row>
    <row r="30" spans="3:12" x14ac:dyDescent="0.2">
      <c r="E30" s="14"/>
      <c r="F30" s="14"/>
      <c r="G30" s="14"/>
      <c r="I30">
        <f t="shared" si="2"/>
        <v>28</v>
      </c>
      <c r="J30">
        <f t="shared" si="2"/>
        <v>26</v>
      </c>
      <c r="K30">
        <f t="shared" si="2"/>
        <v>26</v>
      </c>
    </row>
    <row r="31" spans="3:12" x14ac:dyDescent="0.2">
      <c r="H31" t="s">
        <v>199</v>
      </c>
      <c r="I31" s="14">
        <f>I29/I30</f>
        <v>0.4642857142857143</v>
      </c>
      <c r="J31" s="14">
        <f t="shared" ref="J31:K31" si="3">J29/J30</f>
        <v>0.5</v>
      </c>
      <c r="K31" s="14">
        <f t="shared" si="3"/>
        <v>0.57692307692307687</v>
      </c>
      <c r="L31" s="14">
        <f>K31-I31</f>
        <v>0.11263736263736257</v>
      </c>
    </row>
    <row r="33" spans="3:15" x14ac:dyDescent="0.2">
      <c r="I33" s="14"/>
      <c r="J33" s="14"/>
      <c r="K33" s="14"/>
      <c r="N33" t="s">
        <v>204</v>
      </c>
      <c r="O33" t="s">
        <v>201</v>
      </c>
    </row>
    <row r="34" spans="3:15" x14ac:dyDescent="0.2">
      <c r="C34" t="s">
        <v>194</v>
      </c>
      <c r="L34" t="s">
        <v>198</v>
      </c>
      <c r="N34">
        <v>11</v>
      </c>
      <c r="O34">
        <v>18</v>
      </c>
    </row>
    <row r="35" spans="3:15" x14ac:dyDescent="0.2">
      <c r="N35">
        <f>N36-N34</f>
        <v>26</v>
      </c>
      <c r="O35">
        <f>O36-O34</f>
        <v>19</v>
      </c>
    </row>
    <row r="36" spans="3:15" x14ac:dyDescent="0.2">
      <c r="C36" s="13" t="s">
        <v>123</v>
      </c>
      <c r="N36">
        <v>37</v>
      </c>
      <c r="O36">
        <v>37</v>
      </c>
    </row>
    <row r="37" spans="3:15" x14ac:dyDescent="0.2">
      <c r="C37" t="s">
        <v>106</v>
      </c>
      <c r="M37" t="s">
        <v>207</v>
      </c>
    </row>
    <row r="38" spans="3:15" x14ac:dyDescent="0.2">
      <c r="C38" t="s">
        <v>157</v>
      </c>
      <c r="M38" t="s">
        <v>208</v>
      </c>
    </row>
    <row r="39" spans="3:15" x14ac:dyDescent="0.2">
      <c r="C39" t="s">
        <v>158</v>
      </c>
    </row>
    <row r="40" spans="3:15" x14ac:dyDescent="0.2">
      <c r="C40" t="s">
        <v>159</v>
      </c>
      <c r="D40" s="22">
        <v>0.26400000000000001</v>
      </c>
      <c r="E40" t="s">
        <v>161</v>
      </c>
    </row>
    <row r="41" spans="3:15" x14ac:dyDescent="0.2">
      <c r="C41" t="s">
        <v>160</v>
      </c>
      <c r="D41" s="22">
        <v>0.92500000000000004</v>
      </c>
      <c r="E41" t="s">
        <v>161</v>
      </c>
    </row>
    <row r="42" spans="3:15" x14ac:dyDescent="0.2">
      <c r="C42" t="s">
        <v>162</v>
      </c>
      <c r="D42" t="s">
        <v>165</v>
      </c>
      <c r="E42" t="s">
        <v>161</v>
      </c>
    </row>
    <row r="43" spans="3:15" x14ac:dyDescent="0.2">
      <c r="C43" t="s">
        <v>163</v>
      </c>
      <c r="D43" t="s">
        <v>164</v>
      </c>
      <c r="E43" t="s">
        <v>161</v>
      </c>
    </row>
    <row r="44" spans="3:15" x14ac:dyDescent="0.2">
      <c r="C44" t="s">
        <v>166</v>
      </c>
      <c r="D44" t="s">
        <v>167</v>
      </c>
      <c r="E44" t="s">
        <v>161</v>
      </c>
    </row>
    <row r="45" spans="3:15" x14ac:dyDescent="0.2">
      <c r="C45" t="s">
        <v>168</v>
      </c>
      <c r="D45" s="14">
        <v>-0.75</v>
      </c>
      <c r="E45" t="s">
        <v>169</v>
      </c>
    </row>
    <row r="46" spans="3:15" x14ac:dyDescent="0.2">
      <c r="C46" t="s">
        <v>170</v>
      </c>
      <c r="D46" s="1" t="s">
        <v>171</v>
      </c>
      <c r="F46" t="s">
        <v>172</v>
      </c>
    </row>
    <row r="47" spans="3:15" x14ac:dyDescent="0.2">
      <c r="C47" t="s">
        <v>174</v>
      </c>
      <c r="D47" s="14">
        <v>0.77</v>
      </c>
      <c r="E47" t="s">
        <v>175</v>
      </c>
    </row>
    <row r="48" spans="3:15" x14ac:dyDescent="0.2">
      <c r="C48" s="4" t="s">
        <v>173</v>
      </c>
      <c r="D48" s="23">
        <v>0.1</v>
      </c>
      <c r="E48" s="4" t="s">
        <v>176</v>
      </c>
    </row>
    <row r="49" spans="3:5" x14ac:dyDescent="0.2">
      <c r="C49" s="4"/>
      <c r="D49" s="23"/>
      <c r="E49" s="4"/>
    </row>
    <row r="50" spans="3:5" x14ac:dyDescent="0.2">
      <c r="C50" s="24" t="s">
        <v>185</v>
      </c>
      <c r="D50" s="23"/>
      <c r="E50" s="4"/>
    </row>
    <row r="51" spans="3:5" x14ac:dyDescent="0.2">
      <c r="C51" s="25" t="s">
        <v>197</v>
      </c>
      <c r="D51" s="23"/>
      <c r="E51" s="4"/>
    </row>
    <row r="52" spans="3:5" x14ac:dyDescent="0.2">
      <c r="C52" s="25"/>
      <c r="D52" s="23"/>
      <c r="E52" s="4"/>
    </row>
    <row r="53" spans="3:5" x14ac:dyDescent="0.2">
      <c r="C53" s="4"/>
      <c r="D53" s="23"/>
      <c r="E53" s="4"/>
    </row>
    <row r="54" spans="3:5" x14ac:dyDescent="0.2">
      <c r="C54" s="13" t="s">
        <v>124</v>
      </c>
    </row>
    <row r="55" spans="3:5" x14ac:dyDescent="0.2">
      <c r="C55" t="s">
        <v>138</v>
      </c>
    </row>
    <row r="57" spans="3:5" x14ac:dyDescent="0.2">
      <c r="C57" s="13" t="s">
        <v>125</v>
      </c>
    </row>
    <row r="58" spans="3:5" x14ac:dyDescent="0.2">
      <c r="C58" t="s">
        <v>138</v>
      </c>
    </row>
    <row r="60" spans="3:5" x14ac:dyDescent="0.2">
      <c r="C60" s="13" t="s">
        <v>154</v>
      </c>
    </row>
    <row r="61" spans="3:5" x14ac:dyDescent="0.2">
      <c r="C61" t="s">
        <v>155</v>
      </c>
    </row>
    <row r="62" spans="3:5" x14ac:dyDescent="0.2">
      <c r="C62" t="s">
        <v>156</v>
      </c>
    </row>
    <row r="64" spans="3:5" x14ac:dyDescent="0.2">
      <c r="D64" s="13" t="s">
        <v>184</v>
      </c>
    </row>
    <row r="65" spans="3:22" x14ac:dyDescent="0.2">
      <c r="D65">
        <v>2025</v>
      </c>
      <c r="E65">
        <f>D65+1</f>
        <v>2026</v>
      </c>
      <c r="F65">
        <f t="shared" ref="F65:V65" si="4">E65+1</f>
        <v>2027</v>
      </c>
      <c r="G65">
        <f t="shared" si="4"/>
        <v>2028</v>
      </c>
      <c r="H65">
        <f t="shared" si="4"/>
        <v>2029</v>
      </c>
      <c r="I65">
        <f t="shared" si="4"/>
        <v>2030</v>
      </c>
      <c r="J65">
        <f t="shared" si="4"/>
        <v>2031</v>
      </c>
      <c r="K65">
        <f t="shared" si="4"/>
        <v>2032</v>
      </c>
      <c r="L65">
        <f t="shared" si="4"/>
        <v>2033</v>
      </c>
      <c r="M65">
        <f t="shared" si="4"/>
        <v>2034</v>
      </c>
      <c r="N65">
        <f t="shared" si="4"/>
        <v>2035</v>
      </c>
      <c r="O65">
        <f t="shared" si="4"/>
        <v>2036</v>
      </c>
      <c r="P65">
        <f t="shared" si="4"/>
        <v>2037</v>
      </c>
      <c r="Q65">
        <f t="shared" si="4"/>
        <v>2038</v>
      </c>
      <c r="R65">
        <f t="shared" si="4"/>
        <v>2039</v>
      </c>
      <c r="S65">
        <f t="shared" si="4"/>
        <v>2040</v>
      </c>
      <c r="T65">
        <f t="shared" si="4"/>
        <v>2041</v>
      </c>
      <c r="U65">
        <f t="shared" si="4"/>
        <v>2042</v>
      </c>
      <c r="V65">
        <f t="shared" si="4"/>
        <v>2043</v>
      </c>
    </row>
    <row r="66" spans="3:22" x14ac:dyDescent="0.2">
      <c r="C66" t="s">
        <v>31</v>
      </c>
      <c r="D66" s="2">
        <f>48000</f>
        <v>48000</v>
      </c>
      <c r="E66" s="2">
        <f>D66*1.01</f>
        <v>48480</v>
      </c>
      <c r="F66" s="2">
        <f t="shared" ref="F66:V66" si="5">E66*1.01</f>
        <v>48964.800000000003</v>
      </c>
      <c r="G66" s="2">
        <f t="shared" si="5"/>
        <v>49454.448000000004</v>
      </c>
      <c r="H66" s="2">
        <f t="shared" si="5"/>
        <v>49948.992480000008</v>
      </c>
      <c r="I66" s="2">
        <f t="shared" si="5"/>
        <v>50448.482404800008</v>
      </c>
      <c r="J66" s="2">
        <f t="shared" si="5"/>
        <v>50952.967228848007</v>
      </c>
      <c r="K66" s="2">
        <f t="shared" si="5"/>
        <v>51462.496901136488</v>
      </c>
      <c r="L66" s="2">
        <f t="shared" si="5"/>
        <v>51977.12187014785</v>
      </c>
      <c r="M66" s="2">
        <f t="shared" si="5"/>
        <v>52496.893088849327</v>
      </c>
      <c r="N66" s="2">
        <f t="shared" si="5"/>
        <v>53021.862019737819</v>
      </c>
      <c r="O66" s="2">
        <f t="shared" si="5"/>
        <v>53552.0806399352</v>
      </c>
      <c r="P66" s="2">
        <f t="shared" si="5"/>
        <v>54087.601446334556</v>
      </c>
      <c r="Q66" s="2">
        <f t="shared" si="5"/>
        <v>54628.477460797905</v>
      </c>
      <c r="R66" s="2">
        <f t="shared" si="5"/>
        <v>55174.762235405884</v>
      </c>
      <c r="S66" s="2">
        <f t="shared" si="5"/>
        <v>55726.509857759942</v>
      </c>
      <c r="T66" s="2">
        <f t="shared" si="5"/>
        <v>56283.77495633754</v>
      </c>
      <c r="U66" s="2">
        <f t="shared" si="5"/>
        <v>56846.612705900916</v>
      </c>
      <c r="V66" s="2">
        <f t="shared" si="5"/>
        <v>57415.078832959924</v>
      </c>
    </row>
    <row r="67" spans="3:22" x14ac:dyDescent="0.2">
      <c r="C67" t="s">
        <v>35</v>
      </c>
      <c r="D67" s="2">
        <f>D66*0.2</f>
        <v>9600</v>
      </c>
      <c r="E67" s="2">
        <f t="shared" ref="E67:V67" si="6">E66*0.2</f>
        <v>9696</v>
      </c>
      <c r="F67" s="2">
        <f t="shared" si="6"/>
        <v>9792.9600000000009</v>
      </c>
      <c r="G67" s="2">
        <f t="shared" si="6"/>
        <v>9890.8896000000022</v>
      </c>
      <c r="H67" s="2">
        <f t="shared" si="6"/>
        <v>9989.7984960000031</v>
      </c>
      <c r="I67" s="2">
        <f t="shared" si="6"/>
        <v>10089.696480960003</v>
      </c>
      <c r="J67" s="2">
        <f t="shared" si="6"/>
        <v>10190.593445769602</v>
      </c>
      <c r="K67" s="2">
        <f t="shared" si="6"/>
        <v>10292.499380227298</v>
      </c>
      <c r="L67" s="2">
        <f t="shared" si="6"/>
        <v>10395.424374029571</v>
      </c>
      <c r="M67" s="2">
        <f t="shared" si="6"/>
        <v>10499.378617769866</v>
      </c>
      <c r="N67" s="2">
        <f t="shared" si="6"/>
        <v>10604.372403947564</v>
      </c>
      <c r="O67" s="2">
        <f t="shared" si="6"/>
        <v>10710.41612798704</v>
      </c>
      <c r="P67" s="2">
        <f t="shared" si="6"/>
        <v>10817.520289266911</v>
      </c>
      <c r="Q67" s="2">
        <f t="shared" si="6"/>
        <v>10925.695492159582</v>
      </c>
      <c r="R67" s="2">
        <f t="shared" si="6"/>
        <v>11034.952447081178</v>
      </c>
      <c r="S67" s="2">
        <f t="shared" si="6"/>
        <v>11145.301971551989</v>
      </c>
      <c r="T67" s="2">
        <f t="shared" si="6"/>
        <v>11256.754991267509</v>
      </c>
      <c r="U67" s="2">
        <f t="shared" si="6"/>
        <v>11369.322541180183</v>
      </c>
      <c r="V67" s="2">
        <f t="shared" si="6"/>
        <v>11483.015766591985</v>
      </c>
    </row>
    <row r="68" spans="3:22" x14ac:dyDescent="0.2">
      <c r="C68" t="s">
        <v>0</v>
      </c>
      <c r="D68" s="2">
        <v>30000</v>
      </c>
      <c r="E68" s="2">
        <v>30000</v>
      </c>
      <c r="F68" s="2">
        <v>30000</v>
      </c>
      <c r="G68" s="2">
        <v>30000</v>
      </c>
      <c r="H68" s="2">
        <v>30000</v>
      </c>
      <c r="I68" s="2">
        <v>30000</v>
      </c>
      <c r="J68" s="2">
        <v>30000</v>
      </c>
      <c r="K68" s="2">
        <v>30000</v>
      </c>
      <c r="L68" s="2">
        <v>30000</v>
      </c>
      <c r="M68" s="2">
        <v>30000</v>
      </c>
      <c r="N68" s="2">
        <v>30000</v>
      </c>
      <c r="O68" s="2">
        <v>30000</v>
      </c>
      <c r="P68" s="2">
        <v>30000</v>
      </c>
      <c r="Q68" s="2">
        <v>30000</v>
      </c>
      <c r="R68" s="2">
        <v>30000</v>
      </c>
      <c r="S68" s="2">
        <v>30000</v>
      </c>
      <c r="T68" s="2">
        <v>30000</v>
      </c>
      <c r="U68" s="2">
        <v>30000</v>
      </c>
      <c r="V68" s="2">
        <v>30000</v>
      </c>
    </row>
    <row r="69" spans="3:22" x14ac:dyDescent="0.2">
      <c r="C69" t="s">
        <v>32</v>
      </c>
      <c r="F69" s="2">
        <f>(F68*F67)/1000000</f>
        <v>293.78879999999998</v>
      </c>
      <c r="G69" s="2">
        <f t="shared" ref="G69:V69" si="7">(G68*G67)/1000000</f>
        <v>296.72668800000008</v>
      </c>
      <c r="H69" s="2">
        <f t="shared" si="7"/>
        <v>299.69395488000009</v>
      </c>
      <c r="I69" s="2">
        <f t="shared" si="7"/>
        <v>302.69089442880011</v>
      </c>
      <c r="J69" s="2">
        <f t="shared" si="7"/>
        <v>305.71780337308809</v>
      </c>
      <c r="K69" s="2">
        <f t="shared" si="7"/>
        <v>308.77498140681894</v>
      </c>
      <c r="L69" s="2">
        <f t="shared" si="7"/>
        <v>311.8627312208871</v>
      </c>
      <c r="M69" s="2">
        <f t="shared" si="7"/>
        <v>314.98135853309594</v>
      </c>
      <c r="N69" s="2">
        <f t="shared" si="7"/>
        <v>318.13117211842695</v>
      </c>
      <c r="O69" s="2">
        <f t="shared" si="7"/>
        <v>321.31248383961122</v>
      </c>
      <c r="P69" s="2">
        <f t="shared" si="7"/>
        <v>324.52560867800736</v>
      </c>
      <c r="Q69" s="2">
        <f t="shared" si="7"/>
        <v>327.77086476478752</v>
      </c>
      <c r="R69" s="2">
        <f t="shared" si="7"/>
        <v>331.04857341243536</v>
      </c>
      <c r="S69" s="2">
        <f t="shared" si="7"/>
        <v>334.35905914655967</v>
      </c>
      <c r="T69" s="2">
        <f t="shared" si="7"/>
        <v>337.70264973802529</v>
      </c>
      <c r="U69" s="2">
        <f t="shared" si="7"/>
        <v>341.07967623540549</v>
      </c>
      <c r="V69" s="2">
        <f t="shared" si="7"/>
        <v>344.49047299775958</v>
      </c>
    </row>
    <row r="70" spans="3:22" x14ac:dyDescent="0.2">
      <c r="D70" t="s">
        <v>34</v>
      </c>
      <c r="E70" s="14">
        <v>0.08</v>
      </c>
    </row>
    <row r="71" spans="3:22" x14ac:dyDescent="0.2">
      <c r="D71" t="s">
        <v>33</v>
      </c>
      <c r="E71" s="15">
        <f>NPV(E70,F69:V69)/2-I73</f>
        <v>1426.8047877912325</v>
      </c>
      <c r="G71" t="s">
        <v>105</v>
      </c>
    </row>
    <row r="72" spans="3:22" x14ac:dyDescent="0.2">
      <c r="D72" t="s">
        <v>36</v>
      </c>
      <c r="E72" s="1">
        <f>E71/Main!K4</f>
        <v>21.447325674040712</v>
      </c>
      <c r="G72" s="5" t="s">
        <v>104</v>
      </c>
    </row>
    <row r="73" spans="3:22" x14ac:dyDescent="0.2">
      <c r="D73" t="s">
        <v>5</v>
      </c>
      <c r="E73" s="2">
        <f>Main!K8</f>
        <v>76.357200000000006</v>
      </c>
      <c r="F73" s="14"/>
      <c r="G73" t="s">
        <v>132</v>
      </c>
    </row>
    <row r="74" spans="3:22" x14ac:dyDescent="0.2">
      <c r="C74" t="s">
        <v>139</v>
      </c>
      <c r="E74" s="14">
        <f>E73/E71</f>
        <v>5.3516220756593409E-2</v>
      </c>
    </row>
    <row r="76" spans="3:22" x14ac:dyDescent="0.2">
      <c r="C76" t="s">
        <v>130</v>
      </c>
    </row>
    <row r="77" spans="3:22" x14ac:dyDescent="0.2">
      <c r="C77" t="s">
        <v>131</v>
      </c>
    </row>
    <row r="78" spans="3:22" x14ac:dyDescent="0.2">
      <c r="C78" t="s">
        <v>195</v>
      </c>
    </row>
    <row r="79" spans="3:22" x14ac:dyDescent="0.2">
      <c r="C79" t="s">
        <v>137</v>
      </c>
    </row>
  </sheetData>
  <hyperlinks>
    <hyperlink ref="A1" location="Main!A1" display="Main" xr:uid="{DBB6810F-DA35-4E7F-9E53-B3A06C3547EB}"/>
    <hyperlink ref="G72" r:id="rId1" xr:uid="{AE16A417-F2E0-404D-A86B-E9F7417231B5}"/>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17</v>
      </c>
    </row>
    <row r="2" spans="1:3" x14ac:dyDescent="0.2">
      <c r="B2" t="s">
        <v>22</v>
      </c>
    </row>
    <row r="3" spans="1:3" x14ac:dyDescent="0.2">
      <c r="B3" t="s">
        <v>23</v>
      </c>
      <c r="C3" t="s">
        <v>191</v>
      </c>
    </row>
    <row r="4" spans="1:3" x14ac:dyDescent="0.2">
      <c r="B4" t="s">
        <v>7</v>
      </c>
    </row>
    <row r="5" spans="1:3" x14ac:dyDescent="0.2">
      <c r="B5" t="s">
        <v>8</v>
      </c>
      <c r="C5" t="s">
        <v>192</v>
      </c>
    </row>
    <row r="6" spans="1:3" x14ac:dyDescent="0.2">
      <c r="B6" t="s">
        <v>25</v>
      </c>
    </row>
    <row r="7" spans="1:3" x14ac:dyDescent="0.2">
      <c r="B7" t="s">
        <v>26</v>
      </c>
    </row>
    <row r="8" spans="1:3" x14ac:dyDescent="0.2">
      <c r="B8" t="s">
        <v>147</v>
      </c>
    </row>
    <row r="9" spans="1:3" x14ac:dyDescent="0.2">
      <c r="B9" t="s">
        <v>148</v>
      </c>
    </row>
    <row r="10" spans="1:3" x14ac:dyDescent="0.2">
      <c r="B10" t="s">
        <v>9</v>
      </c>
    </row>
    <row r="11" spans="1:3" x14ac:dyDescent="0.2">
      <c r="B11" t="s">
        <v>24</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17</v>
      </c>
    </row>
    <row r="2" spans="1:3" x14ac:dyDescent="0.2">
      <c r="B2" t="s">
        <v>75</v>
      </c>
      <c r="C2" t="s">
        <v>15</v>
      </c>
    </row>
    <row r="3" spans="1:3" x14ac:dyDescent="0.2">
      <c r="B3" t="s">
        <v>76</v>
      </c>
      <c r="C3">
        <v>113</v>
      </c>
    </row>
    <row r="4" spans="1:3" x14ac:dyDescent="0.2">
      <c r="B4" t="s">
        <v>77</v>
      </c>
      <c r="C4" s="16">
        <v>45223</v>
      </c>
    </row>
    <row r="5" spans="1:3" x14ac:dyDescent="0.2">
      <c r="B5" t="s">
        <v>78</v>
      </c>
      <c r="C5" s="16">
        <v>45349</v>
      </c>
    </row>
    <row r="6" spans="1:3" x14ac:dyDescent="0.2">
      <c r="B6" t="s">
        <v>11</v>
      </c>
      <c r="C6" t="s">
        <v>27</v>
      </c>
    </row>
    <row r="7" spans="1:3" x14ac:dyDescent="0.2">
      <c r="B7" t="s">
        <v>79</v>
      </c>
      <c r="C7" t="s">
        <v>86</v>
      </c>
    </row>
    <row r="8" spans="1:3" x14ac:dyDescent="0.2">
      <c r="C8" t="s">
        <v>87</v>
      </c>
    </row>
    <row r="9" spans="1:3" x14ac:dyDescent="0.2">
      <c r="B9" t="s">
        <v>80</v>
      </c>
      <c r="C9" t="s">
        <v>85</v>
      </c>
    </row>
    <row r="10" spans="1:3" x14ac:dyDescent="0.2">
      <c r="B10" t="s">
        <v>81</v>
      </c>
      <c r="C10" t="s">
        <v>88</v>
      </c>
    </row>
    <row r="11" spans="1:3" x14ac:dyDescent="0.2">
      <c r="C11" t="s">
        <v>89</v>
      </c>
    </row>
    <row r="12" spans="1:3" x14ac:dyDescent="0.2">
      <c r="C12" t="s">
        <v>91</v>
      </c>
    </row>
    <row r="13" spans="1:3" x14ac:dyDescent="0.2">
      <c r="B13" t="s">
        <v>93</v>
      </c>
      <c r="C13" t="s">
        <v>88</v>
      </c>
    </row>
    <row r="14" spans="1:3" x14ac:dyDescent="0.2">
      <c r="C14" t="s">
        <v>89</v>
      </c>
    </row>
    <row r="15" spans="1:3" x14ac:dyDescent="0.2">
      <c r="C15" t="s">
        <v>92</v>
      </c>
    </row>
    <row r="16" spans="1:3" x14ac:dyDescent="0.2">
      <c r="B16" t="s">
        <v>82</v>
      </c>
      <c r="C16" t="s">
        <v>94</v>
      </c>
    </row>
    <row r="17" spans="2:3" x14ac:dyDescent="0.2">
      <c r="B17" t="s">
        <v>83</v>
      </c>
      <c r="C17" t="s">
        <v>95</v>
      </c>
    </row>
    <row r="18" spans="2:3" x14ac:dyDescent="0.2">
      <c r="C18" t="s">
        <v>96</v>
      </c>
    </row>
    <row r="19" spans="2:3" x14ac:dyDescent="0.2">
      <c r="C19" t="s">
        <v>97</v>
      </c>
    </row>
    <row r="20" spans="2:3" x14ac:dyDescent="0.2">
      <c r="C20" t="s">
        <v>98</v>
      </c>
    </row>
    <row r="21" spans="2:3" x14ac:dyDescent="0.2">
      <c r="C21" t="s">
        <v>99</v>
      </c>
    </row>
    <row r="22" spans="2:3" x14ac:dyDescent="0.2">
      <c r="C22" t="s">
        <v>100</v>
      </c>
    </row>
    <row r="23" spans="2:3" x14ac:dyDescent="0.2">
      <c r="B23" t="s">
        <v>84</v>
      </c>
      <c r="C23" t="s">
        <v>73</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2025-08-27T09:57:51Z</dcterms:modified>
</cp:coreProperties>
</file>