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7D8FCE22-4C57-4A5D-A922-7A06E05ED19C}" xr6:coauthVersionLast="47" xr6:coauthVersionMax="47" xr10:uidLastSave="{00000000-0000-0000-0000-000000000000}"/>
  <bookViews>
    <workbookView xWindow="-105" yWindow="0" windowWidth="14610" windowHeight="15585" activeTab="3" xr2:uid="{BBF63277-87D8-48DC-9C79-F51393ACF442}"/>
  </bookViews>
  <sheets>
    <sheet name="Main" sheetId="1" r:id="rId1"/>
    <sheet name="Model" sheetId="2" r:id="rId2"/>
    <sheet name="Literature" sheetId="4" r:id="rId3"/>
    <sheet name="ivonescimab"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3" l="1"/>
  <c r="D48" i="3"/>
  <c r="E48" i="3"/>
  <c r="F48" i="3"/>
  <c r="G48" i="3"/>
  <c r="H48" i="3"/>
  <c r="I48" i="3"/>
  <c r="J48" i="3"/>
  <c r="K48" i="3"/>
  <c r="L48" i="3"/>
  <c r="M48" i="3"/>
  <c r="N48" i="3"/>
  <c r="O48" i="3"/>
  <c r="C47" i="3"/>
  <c r="L2" i="2"/>
  <c r="M2" i="2"/>
  <c r="N2" i="2"/>
  <c r="O2" i="2"/>
  <c r="P2" i="2"/>
  <c r="Q2" i="2"/>
  <c r="R2" i="2"/>
  <c r="S2" i="2" s="1"/>
  <c r="T2" i="2" s="1"/>
  <c r="K2" i="2"/>
  <c r="D44" i="3"/>
  <c r="E44" i="3" s="1"/>
  <c r="F44" i="3" s="1"/>
  <c r="G44" i="3" s="1"/>
  <c r="H44" i="3" s="1"/>
  <c r="I44" i="3" s="1"/>
  <c r="J44" i="3" s="1"/>
  <c r="K44" i="3" s="1"/>
  <c r="L44" i="3" s="1"/>
  <c r="M44" i="3" s="1"/>
  <c r="N44" i="3" s="1"/>
  <c r="O44" i="3" s="1"/>
  <c r="D45" i="3"/>
  <c r="E45" i="3" s="1"/>
  <c r="E47" i="3" s="1"/>
  <c r="K7" i="1"/>
  <c r="K4" i="1"/>
  <c r="K3" i="1"/>
  <c r="D47" i="3" l="1"/>
  <c r="F45" i="3"/>
  <c r="F47" i="3" s="1"/>
  <c r="G45" i="3" l="1"/>
  <c r="G47" i="3" s="1"/>
  <c r="H45" i="3" l="1"/>
  <c r="H47" i="3" s="1"/>
  <c r="I45" i="3" l="1"/>
  <c r="I47" i="3" s="1"/>
  <c r="J45" i="3" l="1"/>
  <c r="J47" i="3" s="1"/>
  <c r="K45" i="3" l="1"/>
  <c r="K47" i="3" s="1"/>
  <c r="L45" i="3" l="1"/>
  <c r="L47" i="3" s="1"/>
  <c r="M45" i="3" l="1"/>
  <c r="M47" i="3" s="1"/>
  <c r="N45" i="3" l="1"/>
  <c r="N47" i="3" s="1"/>
  <c r="O45" i="3" l="1"/>
  <c r="O47" i="3" l="1"/>
  <c r="D51" i="3" s="1"/>
  <c r="D52" i="3" l="1"/>
  <c r="D53" i="3" s="1"/>
</calcChain>
</file>

<file path=xl/sharedStrings.xml><?xml version="1.0" encoding="utf-8"?>
<sst xmlns="http://schemas.openxmlformats.org/spreadsheetml/2006/main" count="132" uniqueCount="112">
  <si>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</si>
  <si>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</si>
  <si>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</si>
  <si>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</si>
  <si>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</si>
  <si>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</si>
  <si>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</si>
  <si>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</si>
  <si>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</si>
  <si>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</si>
  <si>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</si>
  <si>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</si>
  <si>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</si>
  <si>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</si>
  <si>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</si>
  <si>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</si>
  <si>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</si>
  <si>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</si>
  <si>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</si>
  <si>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</si>
  <si>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</si>
  <si>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</si>
  <si>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</si>
  <si>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</si>
  <si>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</si>
  <si>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</si>
  <si>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</si>
  <si>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</si>
  <si>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</si>
  <si>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</si>
  <si>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</si>
  <si>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</si>
  <si>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</si>
  <si>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</si>
  <si>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</si>
  <si>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</si>
  <si>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</si>
  <si>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</si>
  <si>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</si>
  <si>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</si>
  <si>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</si>
  <si>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</si>
  <si>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</si>
  <si>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</si>
  <si>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</si>
  <si>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</si>
  <si>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</si>
  <si>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</si>
  <si>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</si>
  <si>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</si>
  <si>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</si>
  <si>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</si>
  <si>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</si>
  <si>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</si>
  <si>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</si>
  <si>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</si>
  <si>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</si>
  <si>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3?</t>
  </si>
  <si>
    <t>2?</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</si>
  <si>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</si>
  <si>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</si>
  <si>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</si>
  <si>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</si>
  <si>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</si>
  <si>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</si>
  <si>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</si>
  <si>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</si>
  <si>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</si>
  <si>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</si>
  <si>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</si>
  <si>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</si>
  <si>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</si>
  <si>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</si>
  <si>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5?</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</si>
  <si>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</si>
  <si>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</si>
  <si>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</si>
  <si>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</si>
  <si>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</si>
  <si>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control</t>
  </si>
  <si>
    <t>drug</t>
  </si>
  <si>
    <t>7.1mo</t>
  </si>
  <si>
    <t>4.8mo</t>
  </si>
  <si>
    <t>p&lt;0.001</t>
  </si>
  <si>
    <t>ORR</t>
  </si>
  <si>
    <t>p=0.006</t>
  </si>
  <si>
    <t>DOR</t>
  </si>
  <si>
    <t>6.6mo</t>
  </si>
  <si>
    <t>4.2mo</t>
  </si>
  <si>
    <t>TEAE</t>
  </si>
  <si>
    <t>HR</t>
  </si>
  <si>
    <t>MARIPOSA-2</t>
  </si>
  <si>
    <t>PFS p.e</t>
  </si>
  <si>
    <t>Phase III "" in NSCLC n=322 NCT:NCT05184712</t>
  </si>
  <si>
    <t>NSCLC w/ EGFR-mut advanced or metastatic who failed to EGFR-TKI treatment</t>
  </si>
  <si>
    <t>"not mature"</t>
  </si>
  <si>
    <t>OS s.e</t>
  </si>
  <si>
    <t>Regulatory</t>
  </si>
  <si>
    <t>Approved in China; not yet in US or Europe</t>
  </si>
  <si>
    <t>100% non-China</t>
  </si>
  <si>
    <t>Ivonescimab Approved in China</t>
  </si>
  <si>
    <t>Phase III "HARMONi-2" in NSCLC n= NCT:</t>
  </si>
  <si>
    <t>ivonescimab vs. pembrolizumab (keytruda)</t>
  </si>
  <si>
    <t>p.e PFS</t>
  </si>
  <si>
    <t>1L metastatic squamous NSCLC</t>
  </si>
  <si>
    <t>Phase III "HARMONi" in NSCLC n= NCT:NCT06396065</t>
  </si>
  <si>
    <t>Phase III "HARMONi-3" in NSCLC n= NCT:NCT05899608</t>
  </si>
  <si>
    <t>Phase III "HARMONi-7" in NSCLC n= NCT:NCT06767514</t>
  </si>
  <si>
    <t>Preclinical</t>
  </si>
  <si>
    <t>Akeso</t>
  </si>
  <si>
    <t>usa</t>
  </si>
  <si>
    <t>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</si>
</sst>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u/>
      <sz val="10"/>
      <color theme="10"/>
      <name val="Arial"/>
      <family val="2"/>
    </font>
    <font>
      <b/>
      <sz val="10"/>
      <color theme="1"/>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vestors@smmttx.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topLeftCell="C1" zoomScale="115" zoomScaleNormal="115" workbookViewId="0">
      <selection activeCell="G24" sqref="G24:J24"/>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26.7</v>
      </c>
    </row>
    <row r="3" spans="2:12" x14ac:dyDescent="0.2">
      <c r="B3" s="10" t="s">
        <v>14</v>
      </c>
      <c r="C3" t="s">
        <v>16</v>
      </c>
      <c r="D3" s="2" t="s">
        <v>15</v>
      </c>
      <c r="E3" t="s">
        <v>77</v>
      </c>
      <c r="F3" t="s">
        <v>99</v>
      </c>
      <c r="G3" s="11"/>
      <c r="J3" t="s">
        <v>7</v>
      </c>
      <c r="K3" s="5">
        <f>742.8467</f>
        <v>742.84670000000006</v>
      </c>
      <c r="L3" t="s">
        <v>13</v>
      </c>
    </row>
    <row r="4" spans="2:12" x14ac:dyDescent="0.2">
      <c r="B4" s="10"/>
      <c r="D4" s="2"/>
      <c r="G4" s="11"/>
      <c r="J4" t="s">
        <v>8</v>
      </c>
      <c r="K4" s="5">
        <f>K3*K2</f>
        <v>19834.006890000001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19536.006890000001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D11" s="2"/>
    </row>
    <row r="12" spans="2:12" x14ac:dyDescent="0.2">
      <c r="B12" t="s">
        <v>17</v>
      </c>
      <c r="D12" s="2"/>
    </row>
    <row r="13" spans="2:12" x14ac:dyDescent="0.2">
      <c r="B13" t="s">
        <v>100</v>
      </c>
      <c r="D13" s="2"/>
    </row>
    <row r="14" spans="2:12" x14ac:dyDescent="0.2">
      <c r="D14" s="2"/>
    </row>
    <row r="15" spans="2:12" x14ac:dyDescent="0.2">
      <c r="D15" s="2"/>
      <c r="J15" s="1" t="s">
        <v>36</v>
      </c>
    </row>
    <row r="16" spans="2:12" x14ac:dyDescent="0.2">
      <c r="D16" s="2"/>
      <c r="I16" s="6"/>
    </row>
    <row r="17" spans="4:4" x14ac:dyDescent="0.2">
      <c r="D17" s="2"/>
    </row>
    <row r="18" spans="4:4" x14ac:dyDescent="0.2">
      <c r="D18" s="2"/>
    </row>
    <row r="19" spans="4:4" x14ac:dyDescent="0.2">
      <c r="D19" s="2"/>
    </row>
    <row r="20" spans="4:4" x14ac:dyDescent="0.2">
      <c r="D20" s="2"/>
    </row>
    <row r="21" spans="4:4" x14ac:dyDescent="0.2">
      <c r="D21" s="2"/>
    </row>
    <row r="22" spans="4:4" x14ac:dyDescent="0.2">
      <c r="D22" s="2"/>
    </row>
    <row r="23" spans="4:4" x14ac:dyDescent="0.2">
      <c r="D23" s="2"/>
    </row>
    <row r="24" spans="4:4" x14ac:dyDescent="0.2">
      <c r="D24" s="2"/>
    </row>
    <row r="25" spans="4:4" x14ac:dyDescent="0.2">
      <c r="D25" s="2"/>
    </row>
    <row r="26" spans="4:4" x14ac:dyDescent="0.2">
      <c r="D26" s="2"/>
    </row>
    <row r="27" spans="4:4" x14ac:dyDescent="0.2">
      <c r="D27" s="2"/>
    </row>
    <row r="28" spans="4:4" x14ac:dyDescent="0.2">
      <c r="D28" s="2"/>
    </row>
  </sheetData>
  <hyperlinks>
    <hyperlink ref="J15" r:id="rId1" xr:uid="{D45A11AA-918E-4823-B464-6558787DE783}"/>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3"/>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9"/>
  <sheetViews>
    <sheetView zoomScale="115" zoomScaleNormal="115" workbookViewId="0">
      <pane ySplit="2" topLeftCell="A3" activePane="bottomLeft" state="frozen"/>
      <selection pane="bottomLeft" activeCell="E4" sqref="E4"/>
    </sheetView>
  </sheetViews>
  <sheetFormatPr defaultRowHeight="12.75" x14ac:dyDescent="0.2"/>
  <cols>
    <col min="1" max="1" width="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t="s">
        <v>73</v>
      </c>
      <c r="E4" t="s">
        <v>74</v>
      </c>
    </row>
    <row r="5" spans="1:5" x14ac:dyDescent="0.2">
      <c r="C5" s="2" t="s">
        <v>73</v>
      </c>
      <c r="E5" t="s">
        <v>72</v>
      </c>
    </row>
    <row r="6" spans="1:5" x14ac:dyDescent="0.2">
      <c r="C6" s="2"/>
      <c r="E6" t="s">
        <v>71</v>
      </c>
    </row>
    <row r="7" spans="1:5" x14ac:dyDescent="0.2">
      <c r="C7" s="2">
        <v>4</v>
      </c>
      <c r="E7" t="s">
        <v>70</v>
      </c>
    </row>
    <row r="8" spans="1:5" x14ac:dyDescent="0.2">
      <c r="C8" s="2"/>
      <c r="E8" t="s">
        <v>69</v>
      </c>
    </row>
    <row r="9" spans="1:5" x14ac:dyDescent="0.2">
      <c r="C9" s="2"/>
      <c r="E9" t="s">
        <v>68</v>
      </c>
    </row>
    <row r="10" spans="1:5" x14ac:dyDescent="0.2">
      <c r="C10" s="2"/>
      <c r="E10" t="s">
        <v>67</v>
      </c>
    </row>
    <row r="11" spans="1:5" x14ac:dyDescent="0.2">
      <c r="C11" s="2"/>
      <c r="E11" t="s">
        <v>66</v>
      </c>
    </row>
    <row r="12" spans="1:5" x14ac:dyDescent="0.2">
      <c r="C12" s="2"/>
      <c r="E12" t="s">
        <v>65</v>
      </c>
    </row>
    <row r="13" spans="1:5" x14ac:dyDescent="0.2">
      <c r="C13" s="2"/>
      <c r="E13" t="s">
        <v>64</v>
      </c>
    </row>
    <row r="14" spans="1:5" x14ac:dyDescent="0.2">
      <c r="C14" s="2"/>
      <c r="E14" t="s">
        <v>63</v>
      </c>
    </row>
    <row r="15" spans="1:5" x14ac:dyDescent="0.2">
      <c r="C15" s="2" t="s">
        <v>57</v>
      </c>
      <c r="E15" t="s">
        <v>62</v>
      </c>
    </row>
    <row r="16" spans="1:5" x14ac:dyDescent="0.2">
      <c r="C16" s="2"/>
      <c r="E16" t="s">
        <v>61</v>
      </c>
    </row>
    <row r="17" spans="3:5" x14ac:dyDescent="0.2">
      <c r="C17" s="2"/>
      <c r="E17" t="s">
        <v>60</v>
      </c>
    </row>
    <row r="18" spans="3:5" x14ac:dyDescent="0.2">
      <c r="C18" s="2" t="s">
        <v>57</v>
      </c>
      <c r="E18" t="s">
        <v>59</v>
      </c>
    </row>
    <row r="19" spans="3:5" x14ac:dyDescent="0.2">
      <c r="C19" s="2" t="s">
        <v>57</v>
      </c>
      <c r="E19" t="s">
        <v>56</v>
      </c>
    </row>
    <row r="20" spans="3:5" x14ac:dyDescent="0.2">
      <c r="C20" s="2" t="s">
        <v>57</v>
      </c>
      <c r="E20" t="s">
        <v>55</v>
      </c>
    </row>
    <row r="21" spans="3:5" x14ac:dyDescent="0.2">
      <c r="C21" s="2" t="s">
        <v>58</v>
      </c>
      <c r="E21" t="s">
        <v>54</v>
      </c>
    </row>
    <row r="22" spans="3:5" x14ac:dyDescent="0.2">
      <c r="C22" s="2"/>
    </row>
    <row r="23" spans="3:5" x14ac:dyDescent="0.2">
      <c r="C23" s="2"/>
      <c r="E23" t="s">
        <v>53</v>
      </c>
    </row>
    <row r="24" spans="3:5" x14ac:dyDescent="0.2">
      <c r="C24" s="2"/>
      <c r="E24" t="s">
        <v>52</v>
      </c>
    </row>
    <row r="25" spans="3:5" x14ac:dyDescent="0.2">
      <c r="C25" s="2"/>
      <c r="E25" t="s">
        <v>51</v>
      </c>
    </row>
    <row r="26" spans="3:5" x14ac:dyDescent="0.2">
      <c r="C26" s="2"/>
      <c r="E26" t="s">
        <v>50</v>
      </c>
    </row>
    <row r="27" spans="3:5" x14ac:dyDescent="0.2">
      <c r="C27" s="2"/>
      <c r="E27" t="s">
        <v>49</v>
      </c>
    </row>
    <row r="28" spans="3:5" x14ac:dyDescent="0.2">
      <c r="C28" s="2"/>
    </row>
    <row r="29" spans="3:5" x14ac:dyDescent="0.2">
      <c r="C29" s="2"/>
      <c r="E29" t="s">
        <v>42</v>
      </c>
    </row>
    <row r="30" spans="3:5" x14ac:dyDescent="0.2">
      <c r="C30" s="2">
        <v>3</v>
      </c>
      <c r="E30" t="s">
        <v>48</v>
      </c>
    </row>
    <row r="31" spans="3:5" x14ac:dyDescent="0.2">
      <c r="C31" s="2"/>
    </row>
    <row r="32" spans="3:5" x14ac:dyDescent="0.2">
      <c r="C32" s="2"/>
      <c r="E32" t="s">
        <v>43</v>
      </c>
    </row>
    <row r="33" spans="3:5" x14ac:dyDescent="0.2">
      <c r="C33" s="2">
        <v>4</v>
      </c>
      <c r="E33" t="s">
        <v>47</v>
      </c>
    </row>
    <row r="34" spans="3:5" x14ac:dyDescent="0.2">
      <c r="C34" s="2">
        <v>5</v>
      </c>
      <c r="E34" t="s">
        <v>46</v>
      </c>
    </row>
    <row r="35" spans="3:5" x14ac:dyDescent="0.2">
      <c r="C35" s="2"/>
      <c r="E35" t="s">
        <v>45</v>
      </c>
    </row>
    <row r="36" spans="3:5" x14ac:dyDescent="0.2">
      <c r="C36" s="2"/>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row r="49" spans="3:3" x14ac:dyDescent="0.2">
      <c r="C49" s="2"/>
    </row>
  </sheetData>
  <hyperlinks>
    <hyperlink ref="A1" location="Main!A1" display="Main" xr:uid="{2B6AA479-A0BE-40C4-9DD7-89889D491E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O53"/>
  <sheetViews>
    <sheetView tabSelected="1" topLeftCell="A25" zoomScale="130" zoomScaleNormal="130" workbookViewId="0">
      <selection activeCell="E50" sqref="E50"/>
    </sheetView>
  </sheetViews>
  <sheetFormatPr defaultRowHeight="12.75" x14ac:dyDescent="0.2"/>
  <cols>
    <col min="1" max="1" width="5" bestFit="1" customWidth="1"/>
    <col min="2" max="2" width="12" bestFit="1" customWidth="1"/>
    <col min="3" max="3" width="10.7109375" bestFit="1" customWidth="1"/>
  </cols>
  <sheetData>
    <row r="1" spans="1:3" x14ac:dyDescent="0.2">
      <c r="A1" s="1" t="s">
        <v>0</v>
      </c>
    </row>
    <row r="2" spans="1:3" x14ac:dyDescent="0.2">
      <c r="B2" t="s">
        <v>18</v>
      </c>
      <c r="C2" t="s">
        <v>21</v>
      </c>
    </row>
    <row r="3" spans="1:3" x14ac:dyDescent="0.2">
      <c r="B3" t="s">
        <v>19</v>
      </c>
      <c r="C3" t="s">
        <v>75</v>
      </c>
    </row>
    <row r="4" spans="1:3" x14ac:dyDescent="0.2">
      <c r="B4" t="s">
        <v>2</v>
      </c>
      <c r="C4" t="s">
        <v>16</v>
      </c>
    </row>
    <row r="5" spans="1:3" x14ac:dyDescent="0.2">
      <c r="B5" t="s">
        <v>3</v>
      </c>
      <c r="C5" t="s">
        <v>77</v>
      </c>
    </row>
    <row r="6" spans="1:3" x14ac:dyDescent="0.2">
      <c r="B6" t="s">
        <v>4</v>
      </c>
      <c r="C6" t="s">
        <v>22</v>
      </c>
    </row>
    <row r="7" spans="1:3" x14ac:dyDescent="0.2">
      <c r="B7" t="s">
        <v>97</v>
      </c>
      <c r="C7" t="s">
        <v>98</v>
      </c>
    </row>
    <row r="8" spans="1:3" x14ac:dyDescent="0.2">
      <c r="B8" t="s">
        <v>108</v>
      </c>
      <c r="C8" t="s">
        <v>109</v>
      </c>
    </row>
    <row r="9" spans="1:3" x14ac:dyDescent="0.2">
      <c r="B9" t="s">
        <v>20</v>
      </c>
    </row>
    <row r="10" spans="1:3" x14ac:dyDescent="0.2">
      <c r="C10" t="s">
        <v>91</v>
      </c>
    </row>
    <row r="12" spans="1:3" x14ac:dyDescent="0.2">
      <c r="C12" s="20" t="s">
        <v>105</v>
      </c>
    </row>
    <row r="13" spans="1:3" x14ac:dyDescent="0.2">
      <c r="C13" t="s">
        <v>110</v>
      </c>
    </row>
    <row r="15" spans="1:3" x14ac:dyDescent="0.2">
      <c r="C15" s="20" t="s">
        <v>106</v>
      </c>
    </row>
    <row r="16" spans="1:3" x14ac:dyDescent="0.2">
      <c r="C16" t="s">
        <v>110</v>
      </c>
    </row>
    <row r="18" spans="3:6" x14ac:dyDescent="0.2">
      <c r="C18" s="20" t="s">
        <v>107</v>
      </c>
    </row>
    <row r="19" spans="3:6" x14ac:dyDescent="0.2">
      <c r="C19" t="s">
        <v>110</v>
      </c>
    </row>
    <row r="21" spans="3:6" x14ac:dyDescent="0.2">
      <c r="C21" s="20" t="s">
        <v>101</v>
      </c>
    </row>
    <row r="22" spans="3:6" x14ac:dyDescent="0.2">
      <c r="C22" t="s">
        <v>102</v>
      </c>
    </row>
    <row r="23" spans="3:6" x14ac:dyDescent="0.2">
      <c r="C23" t="s">
        <v>103</v>
      </c>
    </row>
    <row r="24" spans="3:6" x14ac:dyDescent="0.2">
      <c r="C24" t="s">
        <v>104</v>
      </c>
    </row>
    <row r="25" spans="3:6" x14ac:dyDescent="0.2">
      <c r="C25" t="s">
        <v>111</v>
      </c>
    </row>
    <row r="27" spans="3:6" x14ac:dyDescent="0.2">
      <c r="C27" s="20" t="s">
        <v>93</v>
      </c>
    </row>
    <row r="28" spans="3:6" x14ac:dyDescent="0.2">
      <c r="C28" t="s">
        <v>78</v>
      </c>
    </row>
    <row r="29" spans="3:6" x14ac:dyDescent="0.2">
      <c r="C29" t="s">
        <v>94</v>
      </c>
    </row>
    <row r="30" spans="3:6" x14ac:dyDescent="0.2">
      <c r="C30" t="s">
        <v>111</v>
      </c>
    </row>
    <row r="31" spans="3:6" x14ac:dyDescent="0.2">
      <c r="D31" t="s">
        <v>80</v>
      </c>
      <c r="E31" t="s">
        <v>79</v>
      </c>
    </row>
    <row r="32" spans="3:6" x14ac:dyDescent="0.2">
      <c r="C32" t="s">
        <v>92</v>
      </c>
      <c r="D32" t="s">
        <v>81</v>
      </c>
      <c r="E32" t="s">
        <v>82</v>
      </c>
      <c r="F32" t="s">
        <v>83</v>
      </c>
    </row>
    <row r="33" spans="2:15" x14ac:dyDescent="0.2">
      <c r="C33" t="s">
        <v>84</v>
      </c>
      <c r="D33" s="6">
        <v>0.50600000000000001</v>
      </c>
      <c r="E33" s="6">
        <v>0.35399999999999998</v>
      </c>
      <c r="F33" t="s">
        <v>85</v>
      </c>
    </row>
    <row r="34" spans="2:15" x14ac:dyDescent="0.2">
      <c r="C34" t="s">
        <v>86</v>
      </c>
      <c r="D34" t="s">
        <v>87</v>
      </c>
      <c r="E34" t="s">
        <v>88</v>
      </c>
    </row>
    <row r="35" spans="2:15" x14ac:dyDescent="0.2">
      <c r="C35" t="s">
        <v>89</v>
      </c>
      <c r="D35" s="6">
        <v>0.24199999999999999</v>
      </c>
      <c r="E35" s="6">
        <v>6.2E-2</v>
      </c>
    </row>
    <row r="36" spans="2:15" x14ac:dyDescent="0.2">
      <c r="C36" t="s">
        <v>90</v>
      </c>
      <c r="D36">
        <v>0.46</v>
      </c>
      <c r="F36" t="s">
        <v>83</v>
      </c>
    </row>
    <row r="37" spans="2:15" x14ac:dyDescent="0.2">
      <c r="C37" t="s">
        <v>96</v>
      </c>
      <c r="D37" t="s">
        <v>95</v>
      </c>
    </row>
    <row r="39" spans="2:15" x14ac:dyDescent="0.2">
      <c r="C39" s="20" t="s">
        <v>76</v>
      </c>
    </row>
    <row r="42" spans="2:15" x14ac:dyDescent="0.2">
      <c r="C42" s="6" t="s">
        <v>24</v>
      </c>
    </row>
    <row r="43" spans="2:15" x14ac:dyDescent="0.2">
      <c r="C43" s="6" t="s">
        <v>27</v>
      </c>
    </row>
    <row r="44" spans="2:15" x14ac:dyDescent="0.2">
      <c r="C44">
        <v>2025</v>
      </c>
      <c r="D44">
        <f>C44+1</f>
        <v>2026</v>
      </c>
      <c r="E44">
        <f t="shared" ref="E44:O44" si="0">D44+1</f>
        <v>2027</v>
      </c>
      <c r="F44">
        <f t="shared" si="0"/>
        <v>2028</v>
      </c>
      <c r="G44">
        <f t="shared" si="0"/>
        <v>2029</v>
      </c>
      <c r="H44">
        <f t="shared" si="0"/>
        <v>2030</v>
      </c>
      <c r="I44">
        <f t="shared" si="0"/>
        <v>2031</v>
      </c>
      <c r="J44">
        <f t="shared" si="0"/>
        <v>2032</v>
      </c>
      <c r="K44">
        <f t="shared" si="0"/>
        <v>2033</v>
      </c>
      <c r="L44">
        <f t="shared" si="0"/>
        <v>2034</v>
      </c>
      <c r="M44">
        <f t="shared" si="0"/>
        <v>2035</v>
      </c>
      <c r="N44">
        <f t="shared" si="0"/>
        <v>2036</v>
      </c>
      <c r="O44">
        <f t="shared" si="0"/>
        <v>2037</v>
      </c>
    </row>
    <row r="45" spans="2:15" x14ac:dyDescent="0.2">
      <c r="B45" t="s">
        <v>23</v>
      </c>
      <c r="C45" s="5">
        <v>500000</v>
      </c>
      <c r="D45" s="5">
        <f>C45*1.01</f>
        <v>505000</v>
      </c>
      <c r="E45" s="5">
        <f t="shared" ref="E45:O45" si="1">D45*1.01</f>
        <v>510050</v>
      </c>
      <c r="F45" s="5">
        <f t="shared" si="1"/>
        <v>515150.5</v>
      </c>
      <c r="G45" s="5">
        <f t="shared" si="1"/>
        <v>520302.005</v>
      </c>
      <c r="H45" s="5">
        <f t="shared" si="1"/>
        <v>525505.02505000005</v>
      </c>
      <c r="I45" s="5">
        <f t="shared" si="1"/>
        <v>530760.07530050003</v>
      </c>
      <c r="J45" s="5">
        <f t="shared" si="1"/>
        <v>536067.67605350504</v>
      </c>
      <c r="K45" s="5">
        <f t="shared" si="1"/>
        <v>541428.35281404015</v>
      </c>
      <c r="L45" s="5">
        <f t="shared" si="1"/>
        <v>546842.63634218054</v>
      </c>
      <c r="M45" s="5">
        <f t="shared" si="1"/>
        <v>552311.06270560238</v>
      </c>
      <c r="N45" s="5">
        <f t="shared" si="1"/>
        <v>557834.17333265836</v>
      </c>
      <c r="O45" s="5">
        <f t="shared" si="1"/>
        <v>563412.51506598492</v>
      </c>
    </row>
    <row r="46" spans="2:15" x14ac:dyDescent="0.2">
      <c r="B46" t="s">
        <v>6</v>
      </c>
      <c r="C46" s="5">
        <v>70000</v>
      </c>
      <c r="D46" s="5">
        <v>70000</v>
      </c>
      <c r="E46" s="5">
        <v>70000</v>
      </c>
      <c r="F46" s="5">
        <v>70000</v>
      </c>
      <c r="G46" s="5">
        <v>70000</v>
      </c>
      <c r="H46" s="5">
        <v>70000</v>
      </c>
      <c r="I46" s="5">
        <v>70000</v>
      </c>
      <c r="J46" s="5">
        <v>70000</v>
      </c>
      <c r="K46" s="5">
        <v>70000</v>
      </c>
      <c r="L46" s="5">
        <v>70000</v>
      </c>
      <c r="M46" s="5">
        <v>70000</v>
      </c>
      <c r="N46" s="5">
        <v>70000</v>
      </c>
      <c r="O46" s="5">
        <v>70000</v>
      </c>
    </row>
    <row r="47" spans="2:15" x14ac:dyDescent="0.2">
      <c r="B47" t="s">
        <v>26</v>
      </c>
      <c r="C47" s="5">
        <f>C45*0.2</f>
        <v>100000</v>
      </c>
      <c r="D47" s="5">
        <f t="shared" ref="D47:O47" si="2">D45*0.2</f>
        <v>101000</v>
      </c>
      <c r="E47" s="5">
        <f t="shared" si="2"/>
        <v>102010</v>
      </c>
      <c r="F47" s="5">
        <f t="shared" si="2"/>
        <v>103030.1</v>
      </c>
      <c r="G47" s="5">
        <f t="shared" si="2"/>
        <v>104060.40100000001</v>
      </c>
      <c r="H47" s="5">
        <f t="shared" si="2"/>
        <v>105101.00501000002</v>
      </c>
      <c r="I47" s="5">
        <f t="shared" si="2"/>
        <v>106152.01506010001</v>
      </c>
      <c r="J47" s="5">
        <f t="shared" si="2"/>
        <v>107213.53521070101</v>
      </c>
      <c r="K47" s="5">
        <f t="shared" si="2"/>
        <v>108285.67056280804</v>
      </c>
      <c r="L47" s="5">
        <f t="shared" si="2"/>
        <v>109368.52726843611</v>
      </c>
      <c r="M47" s="5">
        <f t="shared" si="2"/>
        <v>110462.21254112048</v>
      </c>
      <c r="N47" s="5">
        <f t="shared" si="2"/>
        <v>111566.83466653168</v>
      </c>
      <c r="O47" s="5">
        <f t="shared" si="2"/>
        <v>112682.50301319698</v>
      </c>
    </row>
    <row r="48" spans="2:15" x14ac:dyDescent="0.2">
      <c r="B48" t="s">
        <v>25</v>
      </c>
      <c r="C48" s="5">
        <f>(C47*C46)/1000000*0.6</f>
        <v>4200</v>
      </c>
      <c r="D48" s="5">
        <f t="shared" ref="D48:O48" si="3">(D47*D46)/1000000*0.6</f>
        <v>4242</v>
      </c>
      <c r="E48" s="5">
        <f t="shared" si="3"/>
        <v>4284.42</v>
      </c>
      <c r="F48" s="5">
        <f t="shared" si="3"/>
        <v>4327.2641999999996</v>
      </c>
      <c r="G48" s="5">
        <f t="shared" si="3"/>
        <v>4370.5368420000004</v>
      </c>
      <c r="H48" s="5">
        <f t="shared" si="3"/>
        <v>4414.2422104200004</v>
      </c>
      <c r="I48" s="5">
        <f t="shared" si="3"/>
        <v>4458.3846325242002</v>
      </c>
      <c r="J48" s="5">
        <f t="shared" si="3"/>
        <v>4502.9684788494424</v>
      </c>
      <c r="K48" s="5">
        <f t="shared" si="3"/>
        <v>4547.998163637938</v>
      </c>
      <c r="L48" s="5">
        <f t="shared" si="3"/>
        <v>4593.4781452743164</v>
      </c>
      <c r="M48" s="5">
        <f t="shared" si="3"/>
        <v>4639.41292672706</v>
      </c>
      <c r="N48" s="5">
        <f t="shared" si="3"/>
        <v>4685.8070559943299</v>
      </c>
      <c r="O48" s="5">
        <f t="shared" si="3"/>
        <v>4732.6651265542732</v>
      </c>
    </row>
    <row r="50" spans="3:4" x14ac:dyDescent="0.2">
      <c r="C50" t="s">
        <v>28</v>
      </c>
      <c r="D50" s="6">
        <v>0.09</v>
      </c>
    </row>
    <row r="51" spans="3:4" x14ac:dyDescent="0.2">
      <c r="C51" t="s">
        <v>29</v>
      </c>
      <c r="D51" s="19">
        <f>NPV(D50,C48:O48)</f>
        <v>33010.859372419174</v>
      </c>
    </row>
    <row r="52" spans="3:4" x14ac:dyDescent="0.2">
      <c r="C52" t="s">
        <v>44</v>
      </c>
      <c r="D52" s="4">
        <f>D51/Main!K3</f>
        <v>44.438320009255172</v>
      </c>
    </row>
    <row r="53" spans="3:4" x14ac:dyDescent="0.2">
      <c r="D53" s="6">
        <f>D52/Main!K2-1</f>
        <v>0.66435655465375176</v>
      </c>
    </row>
  </sheetData>
  <hyperlinks>
    <hyperlink ref="A1" location="Main!A1" display="Main" xr:uid="{A766823E-8D5C-44B8-80CA-E95AD45ACE3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Literature</vt:lpstr>
      <vt:lpstr>ivonescimab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2025-08-18T10:03:39Z</dcterms:modified>
</cp:coreProperties>
</file>