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BB10D08-DD39-4AE2-BEE0-6B5B4E2069DC}" xr6:coauthVersionLast="47" xr6:coauthVersionMax="47" xr10:uidLastSave="{00000000-0000-0000-0000-000000000000}"/>
  <bookViews>
    <workbookView xWindow="2565" yWindow="1380" windowWidth="19695" windowHeight="13635" activeTab="1" xr2:uid="{EE5219A3-BA1B-4D6E-A979-2CD5C8786A6D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2" i="2" l="1"/>
  <c r="O17" i="2"/>
  <c r="O4" i="2" s="1"/>
  <c r="O21" i="2"/>
  <c r="P21" i="2" s="1"/>
  <c r="Q21" i="2" s="1"/>
  <c r="R21" i="2" s="1"/>
  <c r="S21" i="2" s="1"/>
  <c r="T21" i="2" s="1"/>
  <c r="U21" i="2" s="1"/>
  <c r="V21" i="2" s="1"/>
  <c r="W21" i="2" s="1"/>
  <c r="X21" i="2" s="1"/>
  <c r="P19" i="2"/>
  <c r="Q19" i="2"/>
  <c r="R19" i="2"/>
  <c r="S19" i="2"/>
  <c r="T19" i="2"/>
  <c r="U19" i="2"/>
  <c r="V19" i="2"/>
  <c r="W19" i="2" s="1"/>
  <c r="X19" i="2" s="1"/>
  <c r="O20" i="2"/>
  <c r="P20" i="2" s="1"/>
  <c r="O19" i="2"/>
  <c r="O15" i="2"/>
  <c r="P15" i="2" s="1"/>
  <c r="Q15" i="2" s="1"/>
  <c r="R15" i="2" s="1"/>
  <c r="S15" i="2" s="1"/>
  <c r="T15" i="2" s="1"/>
  <c r="U15" i="2" s="1"/>
  <c r="V15" i="2" s="1"/>
  <c r="W15" i="2" s="1"/>
  <c r="X15" i="2" s="1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D7" i="1"/>
  <c r="D6" i="1"/>
  <c r="D4" i="1"/>
  <c r="P6" i="2" l="1"/>
  <c r="Q20" i="2"/>
  <c r="P18" i="2"/>
  <c r="Q18" i="2" s="1"/>
  <c r="P17" i="2"/>
  <c r="Q17" i="2" s="1"/>
  <c r="R17" i="2" s="1"/>
  <c r="S17" i="2" s="1"/>
  <c r="T17" i="2" s="1"/>
  <c r="U17" i="2" s="1"/>
  <c r="V17" i="2" s="1"/>
  <c r="W17" i="2" s="1"/>
  <c r="X17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S25" i="2"/>
  <c r="S26" i="2" s="1"/>
  <c r="R25" i="2"/>
  <c r="R26" i="2" s="1"/>
  <c r="R39" i="2"/>
  <c r="R98" i="2" s="1"/>
  <c r="L36" i="2"/>
  <c r="R45" i="2" l="1"/>
  <c r="R30" i="2" s="1"/>
  <c r="Q30" i="2"/>
  <c r="Q31" i="2" s="1"/>
  <c r="Q44" i="2" s="1"/>
  <c r="O34" i="2"/>
  <c r="O35" i="2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S84" i="2" s="1"/>
  <c r="R87" i="2"/>
  <c r="R83" i="2"/>
  <c r="R91" i="2"/>
  <c r="R90" i="2"/>
  <c r="R89" i="2"/>
  <c r="N35" i="2"/>
  <c r="N41" i="2"/>
  <c r="W2" i="2"/>
  <c r="W3" i="2"/>
  <c r="S30" i="2"/>
  <c r="S31" i="2" s="1"/>
  <c r="R44" i="2"/>
  <c r="S89" i="2" l="1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/>
  <c r="V22" i="2"/>
  <c r="V24" i="2" s="1"/>
  <c r="V4" i="2"/>
  <c r="T83" i="2"/>
  <c r="T88" i="2"/>
  <c r="T87" i="2"/>
  <c r="T85" i="2"/>
  <c r="T86" i="2"/>
  <c r="U86" i="2" s="1"/>
  <c r="T89" i="2"/>
  <c r="T79" i="2"/>
  <c r="U79" i="2" s="1"/>
  <c r="U89" i="2"/>
  <c r="U98" i="2"/>
  <c r="U85" i="2"/>
  <c r="T82" i="2"/>
  <c r="T84" i="2"/>
  <c r="T91" i="2"/>
  <c r="T90" i="2"/>
  <c r="T31" i="2"/>
  <c r="T44" i="2" s="1"/>
  <c r="U25" i="2"/>
  <c r="U26" i="2" s="1"/>
  <c r="U39" i="2"/>
  <c r="U88" i="2" s="1"/>
  <c r="U30" i="2"/>
  <c r="U82" i="2" l="1"/>
  <c r="Q32" i="2"/>
  <c r="Q33" i="2" s="1"/>
  <c r="Q34" i="2" s="1"/>
  <c r="Q35" i="2" s="1"/>
  <c r="Q47" i="2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36" i="2"/>
  <c r="U47" i="2"/>
  <c r="V32" i="2" l="1"/>
  <c r="V33" i="2" s="1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87" i="2"/>
  <c r="X25" i="2"/>
  <c r="X26" i="2" s="1"/>
  <c r="X30" i="2"/>
  <c r="X31" i="2" l="1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3" i="2" l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<sst xmlns="http://schemas.openxmlformats.org/spreadsheetml/2006/main" count="120" uniqueCount="102">
  <si>
    <t>GILD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</si>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</sst>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E7"/>
  <sheetViews>
    <sheetView zoomScale="205" zoomScaleNormal="205" workbookViewId="0">
      <selection activeCell="A17" sqref="A17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A2" t="s">
        <v>48</v>
      </c>
      <c r="C2" t="s">
        <v>1</v>
      </c>
      <c r="D2" s="2">
        <v>97</v>
      </c>
    </row>
    <row r="3" spans="1:5" x14ac:dyDescent="0.2">
      <c r="C3" t="s">
        <v>2</v>
      </c>
      <c r="D3" s="2">
        <v>1243.9290000000001</v>
      </c>
      <c r="E3" t="s">
        <v>7</v>
      </c>
    </row>
    <row r="4" spans="1:5" x14ac:dyDescent="0.2">
      <c r="C4" t="s">
        <v>3</v>
      </c>
      <c r="D4" s="2">
        <f>D3*D2</f>
        <v>120661.11300000001</v>
      </c>
    </row>
    <row r="5" spans="1:5" x14ac:dyDescent="0.2">
      <c r="C5" t="s">
        <v>4</v>
      </c>
      <c r="D5" s="2">
        <v>7926</v>
      </c>
      <c r="E5" t="s">
        <v>7</v>
      </c>
    </row>
    <row r="6" spans="1:5" x14ac:dyDescent="0.2">
      <c r="C6" t="s">
        <v>5</v>
      </c>
      <c r="D6" s="2">
        <f>22146+819+709+1337</f>
        <v>25011</v>
      </c>
      <c r="E6" t="s">
        <v>7</v>
      </c>
    </row>
    <row r="7" spans="1:5" x14ac:dyDescent="0.2">
      <c r="C7" t="s">
        <v>6</v>
      </c>
      <c r="D7" s="2">
        <f>D4+D6-D5</f>
        <v>137746.11300000001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Q14" sqref="Q14"/>
    </sheetView>
  </sheetViews>
  <sheetFormatPr defaultRowHeight="14.25" x14ac:dyDescent="0.2"/>
  <cols>
    <col min="1" max="1" width="4.375" style="2" customWidth="1"/>
    <col min="2" max="2" width="20.25" style="2" customWidth="1"/>
    <col min="3" max="16384" width="9" style="2"/>
  </cols>
  <sheetData>
    <row r="1" spans="1:24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15</v>
      </c>
      <c r="J1" s="2" t="s">
        <v>16</v>
      </c>
      <c r="L1" s="5">
        <v>2022</v>
      </c>
      <c r="M1" s="5">
        <f>L1+1</f>
        <v>2023</v>
      </c>
      <c r="N1" s="5">
        <f t="shared" ref="N1:X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si="0"/>
        <v>2031</v>
      </c>
      <c r="V1" s="5">
        <f t="shared" si="0"/>
        <v>2032</v>
      </c>
      <c r="W1" s="5">
        <f t="shared" si="0"/>
        <v>2033</v>
      </c>
      <c r="X1" s="5">
        <f t="shared" si="0"/>
        <v>2034</v>
      </c>
    </row>
    <row r="2" spans="1:24" s="4" customFormat="1" ht="15" x14ac:dyDescent="0.25">
      <c r="A2" s="3"/>
      <c r="B2" s="4" t="s">
        <v>47</v>
      </c>
      <c r="G2" s="7">
        <f>G15/C15-1</f>
        <v>6.9246435845213838E-2</v>
      </c>
      <c r="H2" s="7" t="e">
        <f>H15/D15-1</f>
        <v>#DIV/0!</v>
      </c>
      <c r="I2" s="7" t="e">
        <f>I15/E15-1</f>
        <v>#DIV/0!</v>
      </c>
      <c r="J2" s="7" t="e">
        <f>J15/F15-1</f>
        <v>#DIV/0!</v>
      </c>
      <c r="L2" s="7"/>
      <c r="M2" s="7">
        <f>M15/L15-1</f>
        <v>0.1405197305101058</v>
      </c>
      <c r="N2" s="7">
        <f t="shared" ref="N2:X2" si="1">N15/M15-1</f>
        <v>0.13274261603375526</v>
      </c>
      <c r="O2" s="7">
        <f t="shared" si="1"/>
        <v>4.0000000000000036E-2</v>
      </c>
      <c r="P2" s="7">
        <f t="shared" si="1"/>
        <v>4.0000000000000036E-2</v>
      </c>
      <c r="Q2" s="7">
        <f t="shared" si="1"/>
        <v>4.0000000000000036E-2</v>
      </c>
      <c r="R2" s="7">
        <f t="shared" si="1"/>
        <v>4.0000000000000036E-2</v>
      </c>
      <c r="S2" s="7">
        <f t="shared" si="1"/>
        <v>4.0000000000000036E-2</v>
      </c>
      <c r="T2" s="7">
        <f t="shared" si="1"/>
        <v>4.0000000000000036E-2</v>
      </c>
      <c r="U2" s="7">
        <f t="shared" si="1"/>
        <v>4.0000000000000036E-2</v>
      </c>
      <c r="V2" s="7">
        <f t="shared" si="1"/>
        <v>4.0000000000000036E-2</v>
      </c>
      <c r="W2" s="7">
        <f t="shared" si="1"/>
        <v>4.0000000000000036E-2</v>
      </c>
      <c r="X2" s="7">
        <f t="shared" si="1"/>
        <v>4.0000000000000036E-2</v>
      </c>
    </row>
    <row r="3" spans="1:24" x14ac:dyDescent="0.2">
      <c r="A3" s="3"/>
      <c r="B3" s="2" t="s">
        <v>50</v>
      </c>
      <c r="G3" s="8">
        <f>SUM(G15:G16)/SUM(C15:C16)-1</f>
        <v>5.6425610317825781E-2</v>
      </c>
      <c r="H3" s="8" t="e">
        <f>SUM(H15:H16)/SUM(D15:D16)-1</f>
        <v>#DIV/0!</v>
      </c>
      <c r="I3" s="8" t="e">
        <f>SUM(I15:I16)/SUM(E15:E16)-1</f>
        <v>#DIV/0!</v>
      </c>
      <c r="J3" s="8" t="e">
        <f>SUM(J15:J16)/SUM(F15:F16)-1</f>
        <v>#DIV/0!</v>
      </c>
      <c r="L3" s="8"/>
      <c r="M3" s="8">
        <f>SUM(M15:M16)/SUM(L15:L16)-1</f>
        <v>5.7054786553448977E-2</v>
      </c>
      <c r="N3" s="8">
        <f>SUM(N15:N16)/SUM(M15:M16)-1</f>
        <v>7.9064649243466345E-2</v>
      </c>
      <c r="O3" s="8">
        <f t="shared" ref="O3:X3" si="2">SUM(O15:O16)/SUM(N15:N16)-1</f>
        <v>4.0000000000000036E-2</v>
      </c>
      <c r="P3" s="8">
        <f t="shared" si="2"/>
        <v>4.0000000000000036E-2</v>
      </c>
      <c r="Q3" s="8">
        <f t="shared" si="2"/>
        <v>3.9999999999999813E-2</v>
      </c>
      <c r="R3" s="8">
        <f t="shared" si="2"/>
        <v>4.0000000000000258E-2</v>
      </c>
      <c r="S3" s="8">
        <f t="shared" si="2"/>
        <v>4.0000000000000036E-2</v>
      </c>
      <c r="T3" s="8">
        <f t="shared" si="2"/>
        <v>4.0000000000000036E-2</v>
      </c>
      <c r="U3" s="8">
        <f t="shared" si="2"/>
        <v>4.0000000000000036E-2</v>
      </c>
      <c r="V3" s="8">
        <f t="shared" si="2"/>
        <v>4.0000000000000036E-2</v>
      </c>
      <c r="W3" s="8">
        <f t="shared" si="2"/>
        <v>4.0000000000000036E-2</v>
      </c>
      <c r="X3" s="8">
        <f t="shared" si="2"/>
        <v>3.9999999999999813E-2</v>
      </c>
    </row>
    <row r="4" spans="1:24" s="4" customFormat="1" ht="15" x14ac:dyDescent="0.25">
      <c r="A4" s="3"/>
      <c r="B4" s="2" t="s">
        <v>58</v>
      </c>
      <c r="G4" s="7"/>
      <c r="H4" s="7"/>
      <c r="I4" s="7"/>
      <c r="J4" s="7"/>
      <c r="L4" s="7"/>
      <c r="M4" s="8">
        <f>M17/L17-1</f>
        <v>-5.0035739814152658E-3</v>
      </c>
      <c r="N4" s="8">
        <f>N17/M17-1</f>
        <v>8.5129310344827624E-2</v>
      </c>
      <c r="O4" s="8">
        <f t="shared" ref="O4:X4" si="3">O17/N17-1</f>
        <v>5.0000000000000044E-2</v>
      </c>
      <c r="P4" s="8">
        <f t="shared" si="3"/>
        <v>5.0000000000000044E-2</v>
      </c>
      <c r="Q4" s="8">
        <f t="shared" si="3"/>
        <v>5.0000000000000044E-2</v>
      </c>
      <c r="R4" s="8">
        <f t="shared" si="3"/>
        <v>5.0000000000000044E-2</v>
      </c>
      <c r="S4" s="8">
        <f t="shared" si="3"/>
        <v>5.0000000000000044E-2</v>
      </c>
      <c r="T4" s="8">
        <f t="shared" si="3"/>
        <v>5.0000000000000044E-2</v>
      </c>
      <c r="U4" s="8">
        <f t="shared" si="3"/>
        <v>5.0000000000000044E-2</v>
      </c>
      <c r="V4" s="8">
        <f t="shared" si="3"/>
        <v>5.0000000000000044E-2</v>
      </c>
      <c r="W4" s="8">
        <f t="shared" si="3"/>
        <v>5.0000000000000044E-2</v>
      </c>
      <c r="X4" s="8">
        <f t="shared" si="3"/>
        <v>5.0000000000000044E-2</v>
      </c>
    </row>
    <row r="5" spans="1:24" s="4" customFormat="1" ht="15" x14ac:dyDescent="0.25">
      <c r="A5" s="3"/>
      <c r="B5" s="2" t="s">
        <v>59</v>
      </c>
      <c r="G5" s="7"/>
      <c r="H5" s="7"/>
      <c r="I5" s="7"/>
      <c r="J5" s="7"/>
      <c r="L5" s="7"/>
      <c r="M5" s="8">
        <f>M18/L18-1</f>
        <v>-0.44071702944942381</v>
      </c>
      <c r="N5" s="8">
        <f t="shared" ref="N5:X5" si="4">N18/M18-1</f>
        <v>-0.17628205128205132</v>
      </c>
      <c r="O5" s="8">
        <f t="shared" si="4"/>
        <v>-0.22234574763757642</v>
      </c>
      <c r="P5" s="8">
        <f t="shared" si="4"/>
        <v>-0.5</v>
      </c>
      <c r="Q5" s="8">
        <f t="shared" si="4"/>
        <v>-0.5</v>
      </c>
      <c r="R5" s="8">
        <f t="shared" si="4"/>
        <v>-1</v>
      </c>
      <c r="S5" s="8" t="e">
        <f t="shared" si="4"/>
        <v>#DIV/0!</v>
      </c>
      <c r="T5" s="8" t="e">
        <f t="shared" si="4"/>
        <v>#DIV/0!</v>
      </c>
      <c r="U5" s="8" t="e">
        <f t="shared" si="4"/>
        <v>#DIV/0!</v>
      </c>
      <c r="V5" s="8" t="e">
        <f t="shared" si="4"/>
        <v>#DIV/0!</v>
      </c>
      <c r="W5" s="8" t="e">
        <f t="shared" si="4"/>
        <v>#DIV/0!</v>
      </c>
      <c r="X5" s="8" t="e">
        <f t="shared" si="4"/>
        <v>#DIV/0!</v>
      </c>
    </row>
    <row r="6" spans="1:24" s="4" customFormat="1" ht="15" x14ac:dyDescent="0.25">
      <c r="A6" s="3"/>
      <c r="B6" s="2" t="s">
        <v>100</v>
      </c>
      <c r="G6" s="7"/>
      <c r="H6" s="7"/>
      <c r="I6" s="7"/>
      <c r="J6" s="7"/>
      <c r="L6" s="7"/>
      <c r="M6" s="8">
        <f>SUM(M19:M20)/SUM(L19:L20)-1</f>
        <v>0.37073398784478728</v>
      </c>
      <c r="N6" s="8">
        <f t="shared" ref="N6:X6" si="5">SUM(N19:N20)/SUM(M19:M20)-1</f>
        <v>0.12141882673942694</v>
      </c>
      <c r="O6" s="8">
        <f t="shared" si="5"/>
        <v>9.000000000000008E-2</v>
      </c>
      <c r="P6" s="8">
        <f t="shared" si="5"/>
        <v>9.000000000000008E-2</v>
      </c>
      <c r="Q6" s="8">
        <f t="shared" si="5"/>
        <v>9.000000000000008E-2</v>
      </c>
      <c r="R6" s="8">
        <f t="shared" si="5"/>
        <v>8.9999999999999858E-2</v>
      </c>
      <c r="S6" s="8">
        <f t="shared" si="5"/>
        <v>9.000000000000008E-2</v>
      </c>
      <c r="T6" s="8">
        <f t="shared" si="5"/>
        <v>9.000000000000008E-2</v>
      </c>
      <c r="U6" s="8">
        <f t="shared" si="5"/>
        <v>9.0000000000000302E-2</v>
      </c>
      <c r="V6" s="8">
        <f t="shared" si="5"/>
        <v>9.000000000000008E-2</v>
      </c>
      <c r="W6" s="8">
        <f t="shared" si="5"/>
        <v>9.000000000000008E-2</v>
      </c>
      <c r="X6" s="8">
        <f t="shared" si="5"/>
        <v>9.000000000000008E-2</v>
      </c>
    </row>
    <row r="7" spans="1:24" s="4" customFormat="1" ht="15" x14ac:dyDescent="0.25">
      <c r="A7" s="3"/>
      <c r="B7" s="2"/>
      <c r="G7" s="7"/>
      <c r="H7" s="7"/>
      <c r="I7" s="7"/>
      <c r="J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3"/>
      <c r="B8" s="2" t="s">
        <v>45</v>
      </c>
      <c r="C8" s="2">
        <v>4633</v>
      </c>
      <c r="G8" s="2">
        <v>4668</v>
      </c>
      <c r="L8" s="2">
        <v>18716</v>
      </c>
      <c r="M8" s="2">
        <v>19377</v>
      </c>
      <c r="N8" s="2">
        <v>20508</v>
      </c>
    </row>
    <row r="9" spans="1:24" x14ac:dyDescent="0.2">
      <c r="A9" s="3"/>
      <c r="B9" s="2" t="s">
        <v>46</v>
      </c>
      <c r="C9" s="2">
        <f>1159+894</f>
        <v>2053</v>
      </c>
      <c r="G9" s="2">
        <f>1084+915</f>
        <v>1999</v>
      </c>
      <c r="L9" s="2">
        <f>L22-L8</f>
        <v>8266</v>
      </c>
      <c r="M9" s="2">
        <f t="shared" ref="M9:N9" si="6">M22-M8</f>
        <v>7557</v>
      </c>
      <c r="N9" s="2">
        <f t="shared" si="6"/>
        <v>8101</v>
      </c>
    </row>
    <row r="10" spans="1:24" x14ac:dyDescent="0.2">
      <c r="A10" s="3"/>
      <c r="B10" s="2" t="s">
        <v>60</v>
      </c>
      <c r="L10" s="8">
        <f>L8/L22</f>
        <v>0.69364761692980503</v>
      </c>
      <c r="M10" s="8">
        <f>M8/M22</f>
        <v>0.71942526175094679</v>
      </c>
      <c r="N10" s="8">
        <f>N8/N22</f>
        <v>0.71683735887308186</v>
      </c>
    </row>
    <row r="11" spans="1:24" x14ac:dyDescent="0.2">
      <c r="A11" s="3"/>
      <c r="B11" s="2" t="s">
        <v>61</v>
      </c>
      <c r="L11" s="8">
        <f>L9/L22</f>
        <v>0.30635238307019497</v>
      </c>
      <c r="M11" s="8">
        <f t="shared" ref="M11:N11" si="7">M9/M22</f>
        <v>0.28057473824905327</v>
      </c>
      <c r="N11" s="8">
        <f t="shared" si="7"/>
        <v>0.28316264112691808</v>
      </c>
    </row>
    <row r="12" spans="1:24" x14ac:dyDescent="0.2">
      <c r="A12" s="3"/>
      <c r="L12" s="8"/>
      <c r="M12" s="8"/>
      <c r="N12" s="8"/>
    </row>
    <row r="13" spans="1:24" x14ac:dyDescent="0.2">
      <c r="A13" s="3"/>
      <c r="B13" t="s">
        <v>101</v>
      </c>
    </row>
    <row r="14" spans="1:24" x14ac:dyDescent="0.2">
      <c r="A14" s="3"/>
      <c r="B14" t="s">
        <v>57</v>
      </c>
      <c r="C14" s="8"/>
      <c r="G14" s="8"/>
      <c r="P14" s="8"/>
    </row>
    <row r="15" spans="1:24" s="4" customFormat="1" ht="15" x14ac:dyDescent="0.25">
      <c r="A15" s="3"/>
      <c r="B15" s="4" t="s">
        <v>39</v>
      </c>
      <c r="C15" s="4">
        <v>2946</v>
      </c>
      <c r="G15" s="4">
        <v>3150</v>
      </c>
      <c r="L15" s="4">
        <v>10390</v>
      </c>
      <c r="M15" s="4">
        <v>11850</v>
      </c>
      <c r="N15" s="4">
        <v>13423</v>
      </c>
      <c r="O15" s="4">
        <f>N15*1.04</f>
        <v>13959.92</v>
      </c>
      <c r="P15" s="4">
        <f t="shared" ref="P15:X15" si="8">O15*1.04</f>
        <v>14518.316800000001</v>
      </c>
      <c r="Q15" s="4">
        <f t="shared" si="8"/>
        <v>15099.049472000001</v>
      </c>
      <c r="R15" s="4">
        <f t="shared" si="8"/>
        <v>15703.011450880002</v>
      </c>
      <c r="S15" s="4">
        <f t="shared" si="8"/>
        <v>16331.131908915202</v>
      </c>
      <c r="T15" s="4">
        <f t="shared" si="8"/>
        <v>16984.377185271809</v>
      </c>
      <c r="U15" s="4">
        <f t="shared" si="8"/>
        <v>17663.752272682683</v>
      </c>
      <c r="V15" s="4">
        <f t="shared" si="8"/>
        <v>18370.302363589992</v>
      </c>
      <c r="W15" s="4">
        <f t="shared" si="8"/>
        <v>19105.11445813359</v>
      </c>
      <c r="X15" s="4">
        <f t="shared" si="8"/>
        <v>19869.319036458935</v>
      </c>
    </row>
    <row r="16" spans="1:24" x14ac:dyDescent="0.2">
      <c r="A16" s="3"/>
      <c r="B16" s="2" t="s">
        <v>40</v>
      </c>
      <c r="C16" s="2">
        <f>4342-C15</f>
        <v>1396</v>
      </c>
      <c r="G16" s="2">
        <f>4587-G15</f>
        <v>1437</v>
      </c>
      <c r="L16" s="2">
        <f>17194-L15</f>
        <v>6804</v>
      </c>
      <c r="M16" s="2">
        <f>18175-M15</f>
        <v>6325</v>
      </c>
      <c r="N16" s="2">
        <f>19612-N15</f>
        <v>6189</v>
      </c>
      <c r="O16" s="2">
        <f>N16*1.04</f>
        <v>6436.56</v>
      </c>
      <c r="P16" s="2">
        <f t="shared" ref="P16:X16" si="9">O16*1.04</f>
        <v>6694.0224000000007</v>
      </c>
      <c r="Q16" s="2">
        <f t="shared" si="9"/>
        <v>6961.7832960000014</v>
      </c>
      <c r="R16" s="2">
        <f t="shared" si="9"/>
        <v>7240.2546278400014</v>
      </c>
      <c r="S16" s="2">
        <f t="shared" si="9"/>
        <v>7529.8648129536014</v>
      </c>
      <c r="T16" s="2">
        <f t="shared" si="9"/>
        <v>7831.0594054717458</v>
      </c>
      <c r="U16" s="2">
        <f t="shared" si="9"/>
        <v>8144.3017816906158</v>
      </c>
      <c r="V16" s="2">
        <f t="shared" si="9"/>
        <v>8470.0738529582413</v>
      </c>
      <c r="W16" s="2">
        <f t="shared" si="9"/>
        <v>8808.8768070765709</v>
      </c>
      <c r="X16" s="2">
        <f t="shared" si="9"/>
        <v>9161.2318793596332</v>
      </c>
    </row>
    <row r="17" spans="1:24" x14ac:dyDescent="0.2">
      <c r="A17" s="3"/>
      <c r="B17" s="2" t="s">
        <v>41</v>
      </c>
      <c r="C17" s="2">
        <v>737</v>
      </c>
      <c r="G17" s="2">
        <v>758</v>
      </c>
      <c r="L17" s="2">
        <v>2798</v>
      </c>
      <c r="M17" s="2">
        <v>2784</v>
      </c>
      <c r="N17" s="2">
        <v>3021</v>
      </c>
      <c r="O17" s="2">
        <f>N17*1.05</f>
        <v>3172.05</v>
      </c>
      <c r="P17" s="2">
        <f t="shared" ref="P17:X17" si="10">O17*1.05</f>
        <v>3330.6525000000001</v>
      </c>
      <c r="Q17" s="2">
        <f t="shared" si="10"/>
        <v>3497.1851250000004</v>
      </c>
      <c r="R17" s="2">
        <f t="shared" si="10"/>
        <v>3672.0443812500007</v>
      </c>
      <c r="S17" s="2">
        <f t="shared" si="10"/>
        <v>3855.6466003125011</v>
      </c>
      <c r="T17" s="2">
        <f t="shared" si="10"/>
        <v>4048.4289303281262</v>
      </c>
      <c r="U17" s="2">
        <f t="shared" si="10"/>
        <v>4250.8503768445325</v>
      </c>
      <c r="V17" s="2">
        <f t="shared" si="10"/>
        <v>4463.3928956867594</v>
      </c>
      <c r="W17" s="2">
        <f t="shared" si="10"/>
        <v>4686.5625404710972</v>
      </c>
      <c r="X17" s="2">
        <f t="shared" si="10"/>
        <v>4920.890667494652</v>
      </c>
    </row>
    <row r="18" spans="1:24" x14ac:dyDescent="0.2">
      <c r="A18" s="3"/>
      <c r="B18" s="2" t="s">
        <v>49</v>
      </c>
      <c r="C18" s="2">
        <v>555</v>
      </c>
      <c r="D18" s="6"/>
      <c r="G18" s="2">
        <v>302</v>
      </c>
      <c r="L18" s="2">
        <v>3905</v>
      </c>
      <c r="M18" s="2">
        <v>2184</v>
      </c>
      <c r="N18" s="2">
        <v>1799</v>
      </c>
      <c r="O18" s="2">
        <f>N18-400</f>
        <v>1399</v>
      </c>
      <c r="P18" s="2">
        <f>O18*0.5</f>
        <v>699.5</v>
      </c>
      <c r="Q18" s="2">
        <f>P18*0.5</f>
        <v>349.75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">
      <c r="A19" s="3"/>
      <c r="B19" s="2" t="s">
        <v>42</v>
      </c>
      <c r="C19" s="2">
        <v>480</v>
      </c>
      <c r="G19" s="2">
        <v>464</v>
      </c>
      <c r="L19" s="2">
        <v>1459</v>
      </c>
      <c r="M19" s="2">
        <v>1869</v>
      </c>
      <c r="N19" s="2">
        <v>1973</v>
      </c>
      <c r="O19" s="2">
        <f>N19*1.09</f>
        <v>2150.5700000000002</v>
      </c>
      <c r="P19" s="2">
        <f t="shared" ref="P19:X19" si="11">O19*1.09</f>
        <v>2344.1213000000002</v>
      </c>
      <c r="Q19" s="2">
        <f t="shared" si="11"/>
        <v>2555.0922170000003</v>
      </c>
      <c r="R19" s="2">
        <f t="shared" si="11"/>
        <v>2785.0505165300006</v>
      </c>
      <c r="S19" s="2">
        <f t="shared" si="11"/>
        <v>3035.7050630177009</v>
      </c>
      <c r="T19" s="2">
        <f t="shared" si="11"/>
        <v>3308.9185186892942</v>
      </c>
      <c r="U19" s="2">
        <f t="shared" si="11"/>
        <v>3606.7211853713311</v>
      </c>
      <c r="V19" s="2">
        <f t="shared" si="11"/>
        <v>3931.3260920547514</v>
      </c>
      <c r="W19" s="2">
        <f t="shared" si="11"/>
        <v>4285.1454403396792</v>
      </c>
      <c r="X19" s="2">
        <f t="shared" si="11"/>
        <v>4670.8085299702507</v>
      </c>
    </row>
    <row r="20" spans="1:24" x14ac:dyDescent="0.2">
      <c r="A20" s="3"/>
      <c r="B20" s="2" t="s">
        <v>43</v>
      </c>
      <c r="C20" s="2">
        <v>309</v>
      </c>
      <c r="G20" s="2">
        <v>293</v>
      </c>
      <c r="L20" s="2">
        <v>680</v>
      </c>
      <c r="M20" s="2">
        <v>1063</v>
      </c>
      <c r="N20" s="2">
        <v>1315</v>
      </c>
      <c r="O20" s="2">
        <f>N20*1.09</f>
        <v>1433.3500000000001</v>
      </c>
      <c r="P20" s="2">
        <f t="shared" ref="P20:X20" si="12">O20*1.09</f>
        <v>1562.3515000000002</v>
      </c>
      <c r="Q20" s="2">
        <f t="shared" si="12"/>
        <v>1702.9631350000004</v>
      </c>
      <c r="R20" s="2">
        <f t="shared" si="12"/>
        <v>1856.2298171500006</v>
      </c>
      <c r="S20" s="2">
        <f t="shared" si="12"/>
        <v>2023.2905006935007</v>
      </c>
      <c r="T20" s="2">
        <f t="shared" si="12"/>
        <v>2205.3866457559161</v>
      </c>
      <c r="U20" s="2">
        <f t="shared" si="12"/>
        <v>2403.8714438739489</v>
      </c>
      <c r="V20" s="2">
        <f t="shared" si="12"/>
        <v>2620.2198738226043</v>
      </c>
      <c r="W20" s="2">
        <f t="shared" si="12"/>
        <v>2856.0396624666391</v>
      </c>
      <c r="X20" s="2">
        <f t="shared" si="12"/>
        <v>3113.083232088637</v>
      </c>
    </row>
    <row r="21" spans="1:24" x14ac:dyDescent="0.2">
      <c r="A21" s="3"/>
      <c r="B21" s="2" t="s">
        <v>44</v>
      </c>
      <c r="C21" s="2">
        <v>224</v>
      </c>
      <c r="G21" s="2">
        <v>209</v>
      </c>
      <c r="L21" s="2">
        <v>946</v>
      </c>
      <c r="M21" s="2">
        <v>859</v>
      </c>
      <c r="N21" s="2">
        <v>889</v>
      </c>
      <c r="O21" s="2">
        <f>N21*1.02</f>
        <v>906.78</v>
      </c>
      <c r="P21" s="2">
        <f t="shared" ref="P21:X21" si="13">O21*1.02</f>
        <v>924.91560000000004</v>
      </c>
      <c r="Q21" s="2">
        <f t="shared" si="13"/>
        <v>943.4139120000001</v>
      </c>
      <c r="R21" s="2">
        <f t="shared" si="13"/>
        <v>962.28219024000009</v>
      </c>
      <c r="S21" s="2">
        <f t="shared" si="13"/>
        <v>981.5278340448001</v>
      </c>
      <c r="T21" s="2">
        <f t="shared" si="13"/>
        <v>1001.1583907256961</v>
      </c>
      <c r="U21" s="2">
        <f t="shared" si="13"/>
        <v>1021.1815585402101</v>
      </c>
      <c r="V21" s="2">
        <f t="shared" si="13"/>
        <v>1041.6051897110142</v>
      </c>
      <c r="W21" s="2">
        <f t="shared" si="13"/>
        <v>1062.4372935052345</v>
      </c>
      <c r="X21" s="2">
        <f t="shared" si="13"/>
        <v>1083.6860393753393</v>
      </c>
    </row>
    <row r="22" spans="1:24" s="4" customFormat="1" ht="15" x14ac:dyDescent="0.25">
      <c r="A22" s="2"/>
      <c r="B22" s="2" t="s">
        <v>17</v>
      </c>
      <c r="C22" s="4">
        <f>SUM(C15:C21)</f>
        <v>6647</v>
      </c>
      <c r="G22" s="4">
        <f>SUM(G15:G21)</f>
        <v>6613</v>
      </c>
      <c r="L22" s="4">
        <f>SUM(L15:L21)</f>
        <v>26982</v>
      </c>
      <c r="M22" s="4">
        <f>SUM(M15:M21)</f>
        <v>26934</v>
      </c>
      <c r="N22" s="4">
        <f>SUM(N15:N21)</f>
        <v>28609</v>
      </c>
      <c r="O22" s="4">
        <v>28400</v>
      </c>
      <c r="P22" s="4">
        <f t="shared" ref="P22:X22" si="14">SUM(P15:P21)</f>
        <v>30073.880100000002</v>
      </c>
      <c r="Q22" s="4">
        <f t="shared" si="14"/>
        <v>31109.237157000003</v>
      </c>
      <c r="R22" s="4">
        <f t="shared" si="14"/>
        <v>32218.872983890007</v>
      </c>
      <c r="S22" s="4">
        <f t="shared" si="14"/>
        <v>33757.166719937304</v>
      </c>
      <c r="T22" s="4">
        <f t="shared" si="14"/>
        <v>35379.329076242582</v>
      </c>
      <c r="U22" s="4">
        <f t="shared" si="14"/>
        <v>37090.678619003324</v>
      </c>
      <c r="V22" s="4">
        <f t="shared" si="14"/>
        <v>38896.920267823371</v>
      </c>
      <c r="W22" s="4">
        <f t="shared" si="14"/>
        <v>40804.176201992814</v>
      </c>
      <c r="X22" s="4">
        <f t="shared" si="14"/>
        <v>42819.019384747451</v>
      </c>
    </row>
    <row r="23" spans="1:24" x14ac:dyDescent="0.2">
      <c r="B23" s="2" t="s">
        <v>18</v>
      </c>
      <c r="C23" s="2">
        <v>39</v>
      </c>
      <c r="G23" s="2">
        <v>54</v>
      </c>
      <c r="L23" s="2">
        <v>299</v>
      </c>
      <c r="M23" s="2">
        <v>182</v>
      </c>
      <c r="N23" s="2">
        <v>144</v>
      </c>
      <c r="O23" s="2">
        <f>N23*1.07</f>
        <v>154.08000000000001</v>
      </c>
      <c r="P23" s="2">
        <f t="shared" ref="P23:S23" si="15">O23*1.07</f>
        <v>164.86560000000003</v>
      </c>
      <c r="Q23" s="2">
        <f t="shared" si="15"/>
        <v>176.40619200000003</v>
      </c>
      <c r="R23" s="2">
        <f t="shared" si="15"/>
        <v>188.75462544000004</v>
      </c>
      <c r="S23" s="2">
        <f t="shared" si="15"/>
        <v>201.96744922080006</v>
      </c>
      <c r="T23" s="2">
        <f t="shared" ref="T23:X23" si="16">S23*1.07</f>
        <v>216.10517066625607</v>
      </c>
      <c r="U23" s="2">
        <f t="shared" si="16"/>
        <v>231.232532612894</v>
      </c>
      <c r="V23" s="2">
        <f t="shared" si="16"/>
        <v>247.41880989579661</v>
      </c>
      <c r="W23" s="2">
        <f t="shared" si="16"/>
        <v>264.73812658850238</v>
      </c>
      <c r="X23" s="2">
        <f t="shared" si="16"/>
        <v>283.26979544969754</v>
      </c>
    </row>
    <row r="24" spans="1:24" s="4" customFormat="1" ht="15" x14ac:dyDescent="0.25">
      <c r="B24" s="4" t="s">
        <v>9</v>
      </c>
      <c r="C24" s="4">
        <f>SUM(C22:C23)</f>
        <v>6686</v>
      </c>
      <c r="D24" s="4">
        <f t="shared" ref="D24:L24" si="17">SUM(D22:D23)</f>
        <v>0</v>
      </c>
      <c r="E24" s="4">
        <f t="shared" si="17"/>
        <v>0</v>
      </c>
      <c r="F24" s="4">
        <f t="shared" si="17"/>
        <v>0</v>
      </c>
      <c r="G24" s="4">
        <f t="shared" si="17"/>
        <v>6667</v>
      </c>
      <c r="H24" s="4">
        <f t="shared" si="17"/>
        <v>0</v>
      </c>
      <c r="I24" s="4">
        <f t="shared" si="17"/>
        <v>0</v>
      </c>
      <c r="J24" s="4">
        <f t="shared" si="17"/>
        <v>0</v>
      </c>
      <c r="L24" s="4">
        <f t="shared" si="17"/>
        <v>27281</v>
      </c>
      <c r="M24" s="4">
        <f t="shared" ref="M24" si="18">SUM(M22:M23)</f>
        <v>27116</v>
      </c>
      <c r="N24" s="4">
        <f t="shared" ref="N24" si="19">SUM(N22:N23)</f>
        <v>28753</v>
      </c>
      <c r="O24" s="4">
        <f t="shared" ref="O24" si="20">SUM(O22:O23)</f>
        <v>28554.080000000002</v>
      </c>
      <c r="P24" s="4">
        <f t="shared" ref="P24" si="21">SUM(P22:P23)</f>
        <v>30238.745700000003</v>
      </c>
      <c r="Q24" s="4">
        <f t="shared" ref="Q24" si="22">SUM(Q22:Q23)</f>
        <v>31285.643349000002</v>
      </c>
      <c r="R24" s="4">
        <f t="shared" ref="R24" si="23">SUM(R22:R23)</f>
        <v>32407.627609330008</v>
      </c>
      <c r="S24" s="4">
        <f t="shared" ref="S24" si="24">SUM(S22:S23)</f>
        <v>33959.134169158104</v>
      </c>
      <c r="T24" s="4">
        <f t="shared" ref="T24" si="25">SUM(T22:T23)</f>
        <v>35595.434246908837</v>
      </c>
      <c r="U24" s="4">
        <f t="shared" ref="U24" si="26">SUM(U22:U23)</f>
        <v>37321.911151616216</v>
      </c>
      <c r="V24" s="4">
        <f t="shared" ref="V24" si="27">SUM(V22:V23)</f>
        <v>39144.339077719167</v>
      </c>
      <c r="W24" s="4">
        <f t="shared" ref="W24" si="28">SUM(W22:W23)</f>
        <v>41068.914328581319</v>
      </c>
      <c r="X24" s="4">
        <f t="shared" ref="X24" si="29">SUM(X22:X23)</f>
        <v>43102.289180197149</v>
      </c>
    </row>
    <row r="25" spans="1:24" x14ac:dyDescent="0.2">
      <c r="B25" s="2" t="s">
        <v>19</v>
      </c>
      <c r="C25" s="2">
        <v>1552</v>
      </c>
      <c r="G25" s="2">
        <v>1540</v>
      </c>
      <c r="L25" s="2">
        <v>5657</v>
      </c>
      <c r="M25" s="2">
        <v>6498</v>
      </c>
      <c r="N25" s="2">
        <v>6251</v>
      </c>
      <c r="O25" s="2">
        <f t="shared" ref="O25:X25" si="30">O24*(1-O43)</f>
        <v>6281.8975999999993</v>
      </c>
      <c r="P25" s="2">
        <f t="shared" si="30"/>
        <v>6652.5240539999995</v>
      </c>
      <c r="Q25" s="2">
        <f t="shared" si="30"/>
        <v>6882.8415367799998</v>
      </c>
      <c r="R25" s="2">
        <f t="shared" si="30"/>
        <v>7129.678074052601</v>
      </c>
      <c r="S25" s="2">
        <f t="shared" si="30"/>
        <v>7471.0095172147821</v>
      </c>
      <c r="T25" s="2">
        <f t="shared" si="30"/>
        <v>7830.9955343199435</v>
      </c>
      <c r="U25" s="2">
        <f t="shared" si="30"/>
        <v>8210.8204533555672</v>
      </c>
      <c r="V25" s="2">
        <f t="shared" si="30"/>
        <v>8611.7545970982155</v>
      </c>
      <c r="W25" s="2">
        <f t="shared" si="30"/>
        <v>9035.1611522878884</v>
      </c>
      <c r="X25" s="2">
        <f t="shared" si="30"/>
        <v>9482.5036196433721</v>
      </c>
    </row>
    <row r="26" spans="1:24" x14ac:dyDescent="0.2">
      <c r="B26" s="2" t="s">
        <v>20</v>
      </c>
      <c r="C26" s="2">
        <f>C24-C25</f>
        <v>5134</v>
      </c>
      <c r="D26" s="2">
        <f t="shared" ref="D26:L26" si="31">D24-D25</f>
        <v>0</v>
      </c>
      <c r="E26" s="2">
        <f t="shared" si="31"/>
        <v>0</v>
      </c>
      <c r="F26" s="2">
        <f t="shared" si="31"/>
        <v>0</v>
      </c>
      <c r="G26" s="2">
        <f t="shared" si="31"/>
        <v>5127</v>
      </c>
      <c r="H26" s="2">
        <f t="shared" si="31"/>
        <v>0</v>
      </c>
      <c r="I26" s="2">
        <f t="shared" si="31"/>
        <v>0</v>
      </c>
      <c r="J26" s="2">
        <f t="shared" si="31"/>
        <v>0</v>
      </c>
      <c r="L26" s="2">
        <f t="shared" si="31"/>
        <v>21624</v>
      </c>
      <c r="M26" s="2">
        <f t="shared" ref="M26" si="32">M24-M25</f>
        <v>20618</v>
      </c>
      <c r="N26" s="2">
        <f t="shared" ref="N26" si="33">N24-N25</f>
        <v>22502</v>
      </c>
      <c r="O26" s="2">
        <f t="shared" ref="O26:X26" si="34">O24-O25</f>
        <v>22272.182400000002</v>
      </c>
      <c r="P26" s="2">
        <f t="shared" si="34"/>
        <v>23586.221646000005</v>
      </c>
      <c r="Q26" s="2">
        <f t="shared" si="34"/>
        <v>24402.801812220001</v>
      </c>
      <c r="R26" s="2">
        <f t="shared" si="34"/>
        <v>25277.949535277407</v>
      </c>
      <c r="S26" s="2">
        <f t="shared" si="34"/>
        <v>26488.124651943323</v>
      </c>
      <c r="T26" s="2">
        <f t="shared" si="34"/>
        <v>27764.438712588893</v>
      </c>
      <c r="U26" s="2">
        <f t="shared" si="34"/>
        <v>29111.090698260647</v>
      </c>
      <c r="V26" s="2">
        <f t="shared" si="34"/>
        <v>30532.58448062095</v>
      </c>
      <c r="W26" s="2">
        <f t="shared" si="34"/>
        <v>32033.75317629343</v>
      </c>
      <c r="X26" s="2">
        <f t="shared" si="34"/>
        <v>33619.785560553777</v>
      </c>
    </row>
    <row r="27" spans="1:24" x14ac:dyDescent="0.2">
      <c r="B27" s="2" t="s">
        <v>21</v>
      </c>
      <c r="C27" s="2">
        <v>4131</v>
      </c>
      <c r="G27" s="2">
        <v>1379</v>
      </c>
      <c r="L27" s="2">
        <v>4977</v>
      </c>
      <c r="M27" s="2">
        <v>5718</v>
      </c>
      <c r="N27" s="2">
        <v>5907</v>
      </c>
    </row>
    <row r="28" spans="1:24" x14ac:dyDescent="0.2">
      <c r="B28" s="2" t="s">
        <v>22</v>
      </c>
      <c r="C28" s="2">
        <v>2430</v>
      </c>
      <c r="G28" s="2">
        <v>253</v>
      </c>
      <c r="L28" s="2">
        <v>944</v>
      </c>
      <c r="M28" s="2">
        <v>1155</v>
      </c>
      <c r="N28" s="2">
        <v>4663</v>
      </c>
    </row>
    <row r="29" spans="1:24" x14ac:dyDescent="0.2">
      <c r="B29" s="2" t="s">
        <v>23</v>
      </c>
      <c r="C29" s="2">
        <v>1375</v>
      </c>
      <c r="G29" s="2">
        <v>1258</v>
      </c>
      <c r="L29" s="2">
        <v>5673</v>
      </c>
      <c r="M29" s="2">
        <v>6090</v>
      </c>
      <c r="N29" s="2">
        <v>6091</v>
      </c>
    </row>
    <row r="30" spans="1:24" x14ac:dyDescent="0.2">
      <c r="B30" s="2" t="s">
        <v>24</v>
      </c>
      <c r="C30" s="2">
        <f>SUM(C27:C29)</f>
        <v>7936</v>
      </c>
      <c r="D30" s="2">
        <f t="shared" ref="D30:L30" si="35">SUM(D27:D29)</f>
        <v>0</v>
      </c>
      <c r="E30" s="2">
        <f t="shared" si="35"/>
        <v>0</v>
      </c>
      <c r="F30" s="2">
        <f t="shared" si="35"/>
        <v>0</v>
      </c>
      <c r="G30" s="2">
        <f t="shared" si="35"/>
        <v>2890</v>
      </c>
      <c r="H30" s="2">
        <f t="shared" si="35"/>
        <v>0</v>
      </c>
      <c r="I30" s="2">
        <f t="shared" si="35"/>
        <v>0</v>
      </c>
      <c r="J30" s="2">
        <f t="shared" si="35"/>
        <v>0</v>
      </c>
      <c r="L30" s="2">
        <f t="shared" si="35"/>
        <v>11594</v>
      </c>
      <c r="M30" s="2">
        <f t="shared" ref="M30" si="36">SUM(M27:M29)</f>
        <v>12963</v>
      </c>
      <c r="N30" s="2">
        <f t="shared" ref="N30" si="37">SUM(N27:N29)</f>
        <v>16661</v>
      </c>
      <c r="O30" s="2">
        <f t="shared" ref="O30:X30" si="38">O24*O45</f>
        <v>15552.991175432127</v>
      </c>
      <c r="P30" s="2">
        <f t="shared" si="38"/>
        <v>15482.367785148113</v>
      </c>
      <c r="Q30" s="2">
        <f t="shared" si="38"/>
        <v>15057.280848813098</v>
      </c>
      <c r="R30" s="2">
        <f t="shared" si="38"/>
        <v>14661.437529257229</v>
      </c>
      <c r="S30" s="2">
        <f t="shared" si="38"/>
        <v>15281.610376121147</v>
      </c>
      <c r="T30" s="2">
        <f t="shared" si="38"/>
        <v>16017.945411108976</v>
      </c>
      <c r="U30" s="2">
        <f t="shared" si="38"/>
        <v>16794.860018227297</v>
      </c>
      <c r="V30" s="2">
        <f t="shared" si="38"/>
        <v>17614.952584973627</v>
      </c>
      <c r="W30" s="2">
        <f t="shared" si="38"/>
        <v>18481.011447861594</v>
      </c>
      <c r="X30" s="2">
        <f t="shared" si="38"/>
        <v>19396.030131088719</v>
      </c>
    </row>
    <row r="31" spans="1:24" x14ac:dyDescent="0.2">
      <c r="B31" s="2" t="s">
        <v>25</v>
      </c>
      <c r="C31" s="2">
        <f>C26-C30</f>
        <v>-2802</v>
      </c>
      <c r="D31" s="2">
        <f t="shared" ref="D31:L31" si="39">D26-D30</f>
        <v>0</v>
      </c>
      <c r="E31" s="2">
        <f t="shared" si="39"/>
        <v>0</v>
      </c>
      <c r="F31" s="2">
        <f t="shared" si="39"/>
        <v>0</v>
      </c>
      <c r="G31" s="2">
        <f t="shared" si="39"/>
        <v>2237</v>
      </c>
      <c r="H31" s="2">
        <f t="shared" si="39"/>
        <v>0</v>
      </c>
      <c r="I31" s="2">
        <f t="shared" si="39"/>
        <v>0</v>
      </c>
      <c r="J31" s="2">
        <f t="shared" si="39"/>
        <v>0</v>
      </c>
      <c r="L31" s="2">
        <f t="shared" si="39"/>
        <v>10030</v>
      </c>
      <c r="M31" s="2">
        <f t="shared" ref="M31" si="40">M26-M30</f>
        <v>7655</v>
      </c>
      <c r="N31" s="2">
        <f t="shared" ref="N31" si="41">N26-N30</f>
        <v>5841</v>
      </c>
      <c r="O31" s="2">
        <f t="shared" ref="O31" si="42">O26-O30</f>
        <v>6719.1912245678741</v>
      </c>
      <c r="P31" s="2">
        <f t="shared" ref="P31" si="43">P26-P30</f>
        <v>8103.853860851892</v>
      </c>
      <c r="Q31" s="2">
        <f t="shared" ref="Q31" si="44">Q26-Q30</f>
        <v>9345.5209634069033</v>
      </c>
      <c r="R31" s="2">
        <f t="shared" ref="R31" si="45">R26-R30</f>
        <v>10616.512006020177</v>
      </c>
      <c r="S31" s="2">
        <f t="shared" ref="S31" si="46">S26-S30</f>
        <v>11206.514275822175</v>
      </c>
      <c r="T31" s="2">
        <f t="shared" ref="T31" si="47">T26-T30</f>
        <v>11746.493301479917</v>
      </c>
      <c r="U31" s="2">
        <f t="shared" ref="U31" si="48">U26-U30</f>
        <v>12316.23068003335</v>
      </c>
      <c r="V31" s="2">
        <f t="shared" ref="V31" si="49">V26-V30</f>
        <v>12917.631895647322</v>
      </c>
      <c r="W31" s="2">
        <f t="shared" ref="W31" si="50">W26-W30</f>
        <v>13552.741728431836</v>
      </c>
      <c r="X31" s="2">
        <f t="shared" ref="X31" si="51">X26-X30</f>
        <v>14223.755429465058</v>
      </c>
    </row>
    <row r="32" spans="1:24" x14ac:dyDescent="0.2">
      <c r="B32" s="2" t="s">
        <v>26</v>
      </c>
      <c r="C32" s="2">
        <v>-254</v>
      </c>
      <c r="G32" s="2">
        <v>-260</v>
      </c>
      <c r="L32" s="2">
        <v>-935</v>
      </c>
      <c r="M32" s="2">
        <v>-944</v>
      </c>
      <c r="N32" s="2">
        <v>-977</v>
      </c>
      <c r="O32" s="2">
        <f t="shared" ref="O32:X32" si="52">N47*$AA$89</f>
        <v>-1065.24</v>
      </c>
      <c r="P32" s="2">
        <f t="shared" si="52"/>
        <v>-739.57240946489037</v>
      </c>
      <c r="Q32" s="2">
        <f t="shared" si="52"/>
        <v>-359.57548657332109</v>
      </c>
      <c r="R32" s="2">
        <f t="shared" si="52"/>
        <v>104.09930003129169</v>
      </c>
      <c r="S32" s="2">
        <f t="shared" si="52"/>
        <v>625.12100950539298</v>
      </c>
      <c r="T32" s="2">
        <f t="shared" si="52"/>
        <v>1200.1384843723126</v>
      </c>
      <c r="U32" s="2">
        <f t="shared" si="52"/>
        <v>1813.8088310217083</v>
      </c>
      <c r="V32" s="2">
        <f t="shared" si="52"/>
        <v>2483.572703845718</v>
      </c>
      <c r="W32" s="2">
        <f t="shared" si="52"/>
        <v>3213.5898018616881</v>
      </c>
      <c r="X32" s="2">
        <f t="shared" si="52"/>
        <v>4008.3139163976002</v>
      </c>
    </row>
    <row r="33" spans="1:24" x14ac:dyDescent="0.2">
      <c r="B33" s="2" t="s">
        <v>27</v>
      </c>
      <c r="C33" s="2">
        <f>C31+C32</f>
        <v>-3056</v>
      </c>
      <c r="D33" s="2">
        <f t="shared" ref="D33:L33" si="53">D31+D32</f>
        <v>0</v>
      </c>
      <c r="E33" s="2">
        <f t="shared" si="53"/>
        <v>0</v>
      </c>
      <c r="F33" s="2">
        <f t="shared" si="53"/>
        <v>0</v>
      </c>
      <c r="G33" s="2">
        <f t="shared" si="53"/>
        <v>1977</v>
      </c>
      <c r="H33" s="2">
        <f t="shared" si="53"/>
        <v>0</v>
      </c>
      <c r="I33" s="2">
        <f t="shared" si="53"/>
        <v>0</v>
      </c>
      <c r="J33" s="2">
        <f t="shared" si="53"/>
        <v>0</v>
      </c>
      <c r="L33" s="2">
        <f t="shared" si="53"/>
        <v>9095</v>
      </c>
      <c r="M33" s="2">
        <f t="shared" ref="M33" si="54">M31+M32</f>
        <v>6711</v>
      </c>
      <c r="N33" s="2">
        <f t="shared" ref="N33" si="55">N31+N32</f>
        <v>4864</v>
      </c>
      <c r="O33" s="2">
        <f t="shared" ref="O33" si="56">O31+O32</f>
        <v>5653.9512245678743</v>
      </c>
      <c r="P33" s="2">
        <f t="shared" ref="P33" si="57">P31+P32</f>
        <v>7364.2814513870017</v>
      </c>
      <c r="Q33" s="2">
        <f t="shared" ref="Q33" si="58">Q31+Q32</f>
        <v>8985.9454768335818</v>
      </c>
      <c r="R33" s="2">
        <f t="shared" ref="R33" si="59">R31+R32</f>
        <v>10720.611306051469</v>
      </c>
      <c r="S33" s="2">
        <f t="shared" ref="S33" si="60">S31+S32</f>
        <v>11831.635285327568</v>
      </c>
      <c r="T33" s="2">
        <f t="shared" ref="T33" si="61">T31+T32</f>
        <v>12946.631785852231</v>
      </c>
      <c r="U33" s="2">
        <f t="shared" ref="U33" si="62">U31+U32</f>
        <v>14130.039511055058</v>
      </c>
      <c r="V33" s="2">
        <f t="shared" ref="V33" si="63">V31+V32</f>
        <v>15401.204599493041</v>
      </c>
      <c r="W33" s="2">
        <f t="shared" ref="W33" si="64">W31+W32</f>
        <v>16766.331530293523</v>
      </c>
      <c r="X33" s="2">
        <f t="shared" ref="X33" si="65">X31+X32</f>
        <v>18232.069345862659</v>
      </c>
    </row>
    <row r="34" spans="1:24" x14ac:dyDescent="0.2">
      <c r="B34" s="2" t="s">
        <v>28</v>
      </c>
      <c r="C34" s="2">
        <v>-315</v>
      </c>
      <c r="G34" s="2">
        <v>334</v>
      </c>
      <c r="L34" s="2">
        <v>1248</v>
      </c>
      <c r="M34" s="2">
        <v>1247</v>
      </c>
      <c r="N34" s="2">
        <v>211</v>
      </c>
      <c r="O34" s="2">
        <f>O33*O41</f>
        <v>226.15804898271497</v>
      </c>
      <c r="P34" s="2">
        <f t="shared" ref="P34:S34" si="66">P33*P41</f>
        <v>1030.9994031941803</v>
      </c>
      <c r="Q34" s="2">
        <f t="shared" si="66"/>
        <v>1258.0323667567015</v>
      </c>
      <c r="R34" s="2">
        <f t="shared" si="66"/>
        <v>2036.9161481497792</v>
      </c>
      <c r="S34" s="2">
        <f t="shared" si="66"/>
        <v>2248.0107042122377</v>
      </c>
      <c r="T34" s="2">
        <f t="shared" ref="T34" si="67">T33*T41</f>
        <v>2718.7926750289685</v>
      </c>
      <c r="U34" s="2">
        <f t="shared" ref="U34" si="68">U33*U41</f>
        <v>2967.3082973215619</v>
      </c>
      <c r="V34" s="2">
        <f t="shared" ref="V34" si="69">V33*V41</f>
        <v>3234.2529658935387</v>
      </c>
      <c r="W34" s="2">
        <f t="shared" ref="W34" si="70">W33*W41</f>
        <v>3520.9296213616394</v>
      </c>
      <c r="X34" s="2">
        <f t="shared" ref="X34" si="71">X33*X41</f>
        <v>3828.7345626311585</v>
      </c>
    </row>
    <row r="35" spans="1:24" s="4" customFormat="1" ht="15" x14ac:dyDescent="0.25">
      <c r="A35" s="2"/>
      <c r="B35" s="4" t="s">
        <v>29</v>
      </c>
      <c r="C35" s="4">
        <f>C33-C34</f>
        <v>-2741</v>
      </c>
      <c r="D35" s="4">
        <f t="shared" ref="D35:L35" si="72">D33-D34</f>
        <v>0</v>
      </c>
      <c r="E35" s="4">
        <f t="shared" si="72"/>
        <v>0</v>
      </c>
      <c r="F35" s="4">
        <f t="shared" si="72"/>
        <v>0</v>
      </c>
      <c r="G35" s="4">
        <f t="shared" si="72"/>
        <v>1643</v>
      </c>
      <c r="H35" s="4">
        <f t="shared" si="72"/>
        <v>0</v>
      </c>
      <c r="I35" s="4">
        <f t="shared" si="72"/>
        <v>0</v>
      </c>
      <c r="J35" s="4">
        <f t="shared" si="72"/>
        <v>0</v>
      </c>
      <c r="L35" s="4">
        <f t="shared" si="72"/>
        <v>7847</v>
      </c>
      <c r="M35" s="4">
        <f t="shared" ref="M35" si="73">M33-M34</f>
        <v>5464</v>
      </c>
      <c r="N35" s="4">
        <f t="shared" ref="N35" si="74">N33-N34</f>
        <v>4653</v>
      </c>
      <c r="O35" s="4">
        <f t="shared" ref="O35" si="75">O33-O34</f>
        <v>5427.7931755851596</v>
      </c>
      <c r="P35" s="4">
        <f t="shared" ref="P35" si="76">P33-P34</f>
        <v>6333.2820481928211</v>
      </c>
      <c r="Q35" s="4">
        <f t="shared" ref="Q35" si="77">Q33-Q34</f>
        <v>7727.91311007688</v>
      </c>
      <c r="R35" s="4">
        <f t="shared" ref="R35" si="78">R33-R34</f>
        <v>8683.6951579016895</v>
      </c>
      <c r="S35" s="4">
        <f t="shared" ref="S35" si="79">S33-S34</f>
        <v>9583.6245811153294</v>
      </c>
      <c r="T35" s="4">
        <f t="shared" ref="T35" si="80">T33-T34</f>
        <v>10227.839110823263</v>
      </c>
      <c r="U35" s="4">
        <f t="shared" ref="U35" si="81">U33-U34</f>
        <v>11162.731213733496</v>
      </c>
      <c r="V35" s="4">
        <f t="shared" ref="V35" si="82">V33-V34</f>
        <v>12166.951633599503</v>
      </c>
      <c r="W35" s="4">
        <f t="shared" ref="W35" si="83">W33-W34</f>
        <v>13245.401908931883</v>
      </c>
      <c r="X35" s="4">
        <f t="shared" ref="X35" si="84">X33-X34</f>
        <v>14403.334783231501</v>
      </c>
    </row>
    <row r="36" spans="1:24" x14ac:dyDescent="0.2">
      <c r="B36" s="2" t="s">
        <v>30</v>
      </c>
      <c r="C36" s="6">
        <f>C35/C37</f>
        <v>-2.1980753809141942</v>
      </c>
      <c r="D36" s="6" t="e">
        <f t="shared" ref="D36:L36" si="85">D35/D37</f>
        <v>#DIV/0!</v>
      </c>
      <c r="E36" s="6" t="e">
        <f t="shared" si="85"/>
        <v>#DIV/0!</v>
      </c>
      <c r="F36" s="6" t="e">
        <f t="shared" si="85"/>
        <v>#DIV/0!</v>
      </c>
      <c r="G36" s="6">
        <f t="shared" si="85"/>
        <v>1.3050039714058776</v>
      </c>
      <c r="H36" s="6" t="e">
        <f t="shared" si="85"/>
        <v>#DIV/0!</v>
      </c>
      <c r="I36" s="6" t="e">
        <f t="shared" si="85"/>
        <v>#DIV/0!</v>
      </c>
      <c r="J36" s="6" t="e">
        <f t="shared" si="85"/>
        <v>#DIV/0!</v>
      </c>
      <c r="L36" s="6">
        <f t="shared" si="85"/>
        <v>6.2179080824088748</v>
      </c>
      <c r="M36" s="6">
        <f t="shared" ref="M36" si="86">M35/M37</f>
        <v>4.3434022257551668</v>
      </c>
      <c r="N36" s="6">
        <f t="shared" ref="N36" si="87">N35/N37</f>
        <v>3.7075697211155378</v>
      </c>
      <c r="O36" s="6">
        <f t="shared" ref="O36" si="88">O35/O37</f>
        <v>4.3249348012630753</v>
      </c>
      <c r="P36" s="6">
        <f t="shared" ref="P36" si="89">P35/P37</f>
        <v>5.0464398790381049</v>
      </c>
      <c r="Q36" s="6">
        <f t="shared" ref="Q36" si="90">Q35/Q37</f>
        <v>6.1576996893042866</v>
      </c>
      <c r="R36" s="6">
        <f t="shared" ref="R36" si="91">R35/R37</f>
        <v>6.9192790102802304</v>
      </c>
      <c r="S36" s="6">
        <f t="shared" ref="S36" si="92">S35/S37</f>
        <v>7.6363542479006608</v>
      </c>
      <c r="T36" s="6">
        <f t="shared" ref="T36" si="93">T35/T37</f>
        <v>8.149672598265548</v>
      </c>
      <c r="U36" s="6">
        <f t="shared" ref="U36" si="94">U35/U37</f>
        <v>8.8946065448075657</v>
      </c>
      <c r="V36" s="6">
        <f t="shared" ref="V36" si="95">V35/V37</f>
        <v>9.6947821781669354</v>
      </c>
      <c r="W36" s="6">
        <f t="shared" ref="W36" si="96">W35/W37</f>
        <v>10.554105106718632</v>
      </c>
      <c r="X36" s="6">
        <f t="shared" ref="X36" si="97">X35/X37</f>
        <v>11.476760783451395</v>
      </c>
    </row>
    <row r="37" spans="1:24" x14ac:dyDescent="0.2">
      <c r="B37" s="2" t="s">
        <v>2</v>
      </c>
      <c r="C37" s="2">
        <v>1247</v>
      </c>
      <c r="G37" s="2">
        <v>1259</v>
      </c>
      <c r="L37" s="2">
        <v>1262</v>
      </c>
      <c r="M37" s="2">
        <v>1258</v>
      </c>
      <c r="N37" s="2">
        <v>1255</v>
      </c>
      <c r="O37" s="2">
        <v>1255</v>
      </c>
      <c r="P37" s="2">
        <v>1255</v>
      </c>
      <c r="Q37" s="2">
        <v>1255</v>
      </c>
      <c r="R37" s="2">
        <v>1255</v>
      </c>
      <c r="S37" s="2">
        <v>1255</v>
      </c>
      <c r="T37" s="2">
        <v>1255</v>
      </c>
      <c r="U37" s="2">
        <v>1255</v>
      </c>
      <c r="V37" s="2">
        <v>1255</v>
      </c>
      <c r="W37" s="2">
        <v>1255</v>
      </c>
      <c r="X37" s="2">
        <v>1255</v>
      </c>
    </row>
    <row r="39" spans="1:24" s="4" customFormat="1" ht="15" x14ac:dyDescent="0.25">
      <c r="A39" s="2"/>
      <c r="B39" s="4" t="s">
        <v>31</v>
      </c>
      <c r="G39" s="7">
        <f>G22/C22-1</f>
        <v>-5.1150895140664732E-3</v>
      </c>
      <c r="H39" s="7" t="e">
        <f t="shared" ref="H39:J39" si="98">H22/D22-1</f>
        <v>#DIV/0!</v>
      </c>
      <c r="I39" s="7" t="e">
        <f t="shared" si="98"/>
        <v>#DIV/0!</v>
      </c>
      <c r="J39" s="7" t="e">
        <f t="shared" si="98"/>
        <v>#DIV/0!</v>
      </c>
      <c r="L39" s="7" t="e">
        <f t="shared" ref="L39:X39" si="99">L24/K24-1</f>
        <v>#DIV/0!</v>
      </c>
      <c r="M39" s="7">
        <f t="shared" si="99"/>
        <v>-6.0481653898317722E-3</v>
      </c>
      <c r="N39" s="7">
        <f t="shared" si="99"/>
        <v>6.037026110045729E-2</v>
      </c>
      <c r="O39" s="7">
        <f t="shared" si="99"/>
        <v>-6.9182346189962107E-3</v>
      </c>
      <c r="P39" s="7">
        <f t="shared" si="99"/>
        <v>5.8999123767951911E-2</v>
      </c>
      <c r="Q39" s="7">
        <f t="shared" si="99"/>
        <v>3.4621067268673089E-2</v>
      </c>
      <c r="R39" s="7">
        <f t="shared" si="99"/>
        <v>3.5862591918406794E-2</v>
      </c>
      <c r="S39" s="7">
        <f t="shared" si="99"/>
        <v>4.7874734261061036E-2</v>
      </c>
      <c r="T39" s="7">
        <f t="shared" si="99"/>
        <v>4.8184387434613507E-2</v>
      </c>
      <c r="U39" s="7">
        <f t="shared" si="99"/>
        <v>4.8502762818726008E-2</v>
      </c>
      <c r="V39" s="7">
        <f t="shared" si="99"/>
        <v>4.882997332852379E-2</v>
      </c>
      <c r="W39" s="7">
        <f t="shared" si="99"/>
        <v>4.9166119449379542E-2</v>
      </c>
      <c r="X39" s="7">
        <f t="shared" si="99"/>
        <v>4.9511288156958377E-2</v>
      </c>
    </row>
    <row r="40" spans="1:24" s="4" customFormat="1" ht="15" x14ac:dyDescent="0.25">
      <c r="A40" s="2"/>
      <c r="B40" s="2" t="s">
        <v>38</v>
      </c>
      <c r="D40" s="7">
        <f>D24/C24-1</f>
        <v>-1</v>
      </c>
      <c r="E40" s="7" t="e">
        <f t="shared" ref="E40:J40" si="100">E24/D24-1</f>
        <v>#DIV/0!</v>
      </c>
      <c r="F40" s="7" t="e">
        <f t="shared" si="100"/>
        <v>#DIV/0!</v>
      </c>
      <c r="G40" s="7" t="e">
        <f t="shared" si="100"/>
        <v>#DIV/0!</v>
      </c>
      <c r="H40" s="7">
        <f t="shared" si="100"/>
        <v>-1</v>
      </c>
      <c r="I40" s="7" t="e">
        <f t="shared" si="100"/>
        <v>#DIV/0!</v>
      </c>
      <c r="J40" s="7" t="e">
        <f t="shared" si="100"/>
        <v>#DIV/0!</v>
      </c>
      <c r="L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B41" s="2" t="s">
        <v>32</v>
      </c>
      <c r="C41" s="8">
        <f>C34/C33</f>
        <v>0.10307591623036649</v>
      </c>
      <c r="D41" s="8" t="e">
        <f t="shared" ref="D41:J41" si="101">D34/D33</f>
        <v>#DIV/0!</v>
      </c>
      <c r="E41" s="8" t="e">
        <f t="shared" si="101"/>
        <v>#DIV/0!</v>
      </c>
      <c r="F41" s="8" t="e">
        <f t="shared" si="101"/>
        <v>#DIV/0!</v>
      </c>
      <c r="G41" s="8">
        <f t="shared" si="101"/>
        <v>0.16894284269094587</v>
      </c>
      <c r="H41" s="8" t="e">
        <f t="shared" si="101"/>
        <v>#DIV/0!</v>
      </c>
      <c r="I41" s="8" t="e">
        <f t="shared" si="101"/>
        <v>#DIV/0!</v>
      </c>
      <c r="J41" s="8" t="e">
        <f t="shared" si="101"/>
        <v>#DIV/0!</v>
      </c>
      <c r="L41" s="8">
        <f t="shared" ref="L41:N41" si="102">L34/L33</f>
        <v>0.137218251786696</v>
      </c>
      <c r="M41" s="8">
        <f t="shared" si="102"/>
        <v>0.18581433467441513</v>
      </c>
      <c r="N41" s="8">
        <f t="shared" si="102"/>
        <v>4.3379934210526314E-2</v>
      </c>
      <c r="O41" s="8">
        <v>0.04</v>
      </c>
      <c r="P41" s="8">
        <v>0.14000000000000001</v>
      </c>
      <c r="Q41" s="8">
        <v>0.14000000000000001</v>
      </c>
      <c r="R41" s="8">
        <v>0.19</v>
      </c>
      <c r="S41" s="8">
        <v>0.19</v>
      </c>
      <c r="T41" s="8">
        <v>0.21</v>
      </c>
      <c r="U41" s="8">
        <v>0.21</v>
      </c>
      <c r="V41" s="8">
        <v>0.21</v>
      </c>
      <c r="W41" s="8">
        <v>0.21</v>
      </c>
      <c r="X41" s="8">
        <v>0.21</v>
      </c>
    </row>
    <row r="43" spans="1:24" x14ac:dyDescent="0.2">
      <c r="B43" s="2" t="s">
        <v>33</v>
      </c>
      <c r="C43" s="8">
        <f>C26/C24</f>
        <v>0.76787316781334136</v>
      </c>
      <c r="D43" s="8" t="e">
        <f t="shared" ref="D43:J43" si="103">D26/D24</f>
        <v>#DIV/0!</v>
      </c>
      <c r="E43" s="8" t="e">
        <f t="shared" si="103"/>
        <v>#DIV/0!</v>
      </c>
      <c r="F43" s="8" t="e">
        <f t="shared" si="103"/>
        <v>#DIV/0!</v>
      </c>
      <c r="G43" s="8">
        <f t="shared" si="103"/>
        <v>0.76901154942252892</v>
      </c>
      <c r="H43" s="8" t="e">
        <f t="shared" si="103"/>
        <v>#DIV/0!</v>
      </c>
      <c r="I43" s="8" t="e">
        <f t="shared" si="103"/>
        <v>#DIV/0!</v>
      </c>
      <c r="J43" s="8" t="e">
        <f t="shared" si="103"/>
        <v>#DIV/0!</v>
      </c>
      <c r="L43" s="8">
        <f t="shared" ref="L43:N43" si="104">L26/L24</f>
        <v>0.79263956599831387</v>
      </c>
      <c r="M43" s="8">
        <f t="shared" si="104"/>
        <v>0.76036288538132468</v>
      </c>
      <c r="N43" s="8">
        <f t="shared" si="104"/>
        <v>0.78259659861579656</v>
      </c>
      <c r="O43" s="8">
        <v>0.78</v>
      </c>
      <c r="P43" s="8">
        <v>0.78</v>
      </c>
      <c r="Q43" s="8">
        <v>0.78</v>
      </c>
      <c r="R43" s="8">
        <v>0.78</v>
      </c>
      <c r="S43" s="8">
        <v>0.78</v>
      </c>
      <c r="T43" s="8">
        <v>0.78</v>
      </c>
      <c r="U43" s="8">
        <v>0.78</v>
      </c>
      <c r="V43" s="8">
        <v>0.78</v>
      </c>
      <c r="W43" s="8">
        <v>0.78</v>
      </c>
      <c r="X43" s="8">
        <v>0.78</v>
      </c>
    </row>
    <row r="44" spans="1:24" x14ac:dyDescent="0.2">
      <c r="B44" s="2" t="s">
        <v>34</v>
      </c>
      <c r="C44" s="8">
        <f>C31/C24</f>
        <v>-0.41908465450194438</v>
      </c>
      <c r="D44" s="8" t="e">
        <f t="shared" ref="D44:J44" si="105">D31/D24</f>
        <v>#DIV/0!</v>
      </c>
      <c r="E44" s="8" t="e">
        <f t="shared" si="105"/>
        <v>#DIV/0!</v>
      </c>
      <c r="F44" s="8" t="e">
        <f t="shared" si="105"/>
        <v>#DIV/0!</v>
      </c>
      <c r="G44" s="8">
        <f t="shared" si="105"/>
        <v>0.33553322333883306</v>
      </c>
      <c r="H44" s="8" t="e">
        <f t="shared" si="105"/>
        <v>#DIV/0!</v>
      </c>
      <c r="I44" s="8" t="e">
        <f t="shared" si="105"/>
        <v>#DIV/0!</v>
      </c>
      <c r="J44" s="8" t="e">
        <f t="shared" si="105"/>
        <v>#DIV/0!</v>
      </c>
      <c r="L44" s="8">
        <f t="shared" ref="L44:N44" si="106">L31/L24</f>
        <v>0.36765514460613613</v>
      </c>
      <c r="M44" s="8">
        <f t="shared" si="106"/>
        <v>0.2823056498008556</v>
      </c>
      <c r="N44" s="8">
        <f t="shared" si="106"/>
        <v>0.20314401975446039</v>
      </c>
      <c r="O44" s="8">
        <f t="shared" ref="O44:X44" si="107">O31/O24</f>
        <v>0.23531457587034404</v>
      </c>
      <c r="P44" s="8">
        <f t="shared" si="107"/>
        <v>0.2679957013181235</v>
      </c>
      <c r="Q44" s="8">
        <f t="shared" si="107"/>
        <v>0.29871595923903604</v>
      </c>
      <c r="R44" s="8">
        <f t="shared" si="107"/>
        <v>0.32759300168469391</v>
      </c>
      <c r="S44" s="8">
        <f t="shared" si="107"/>
        <v>0.33</v>
      </c>
      <c r="T44" s="8">
        <f t="shared" si="107"/>
        <v>0.33</v>
      </c>
      <c r="U44" s="8">
        <f t="shared" si="107"/>
        <v>0.32999999999999996</v>
      </c>
      <c r="V44" s="8">
        <f t="shared" si="107"/>
        <v>0.3299999999999999</v>
      </c>
      <c r="W44" s="8">
        <f t="shared" si="107"/>
        <v>0.33</v>
      </c>
      <c r="X44" s="8">
        <f t="shared" si="107"/>
        <v>0.32999999999999996</v>
      </c>
    </row>
    <row r="45" spans="1:24" x14ac:dyDescent="0.2">
      <c r="B45" s="2" t="s">
        <v>51</v>
      </c>
      <c r="C45" s="8"/>
      <c r="D45" s="8"/>
      <c r="E45" s="8"/>
      <c r="F45" s="8"/>
      <c r="G45" s="8"/>
      <c r="H45" s="8"/>
      <c r="I45" s="8"/>
      <c r="J45" s="8"/>
      <c r="L45" s="8">
        <f>L30/L24</f>
        <v>0.42498442139217768</v>
      </c>
      <c r="M45" s="8">
        <f t="shared" ref="M45:N45" si="108">M30/M24</f>
        <v>0.47805723558046909</v>
      </c>
      <c r="N45" s="8">
        <f t="shared" si="108"/>
        <v>0.57945257886133616</v>
      </c>
      <c r="O45" s="8">
        <f>N45*0.94</f>
        <v>0.54468542412965593</v>
      </c>
      <c r="P45" s="8">
        <f t="shared" ref="P45:R45" si="109">O45*0.94</f>
        <v>0.51200429868187658</v>
      </c>
      <c r="Q45" s="8">
        <f t="shared" si="109"/>
        <v>0.48128404076096398</v>
      </c>
      <c r="R45" s="8">
        <f t="shared" si="109"/>
        <v>0.45240699831530612</v>
      </c>
      <c r="S45" s="8">
        <v>0.45</v>
      </c>
      <c r="T45" s="8">
        <v>0.45</v>
      </c>
      <c r="U45" s="8">
        <v>0.45</v>
      </c>
      <c r="V45" s="8">
        <v>0.45</v>
      </c>
      <c r="W45" s="8">
        <v>0.45</v>
      </c>
      <c r="X45" s="8">
        <v>0.45</v>
      </c>
    </row>
    <row r="46" spans="1:24" x14ac:dyDescent="0.2">
      <c r="K46" s="8"/>
      <c r="L46" s="8"/>
      <c r="M46" s="8"/>
      <c r="N46" s="8"/>
    </row>
    <row r="47" spans="1:24" x14ac:dyDescent="0.2">
      <c r="B47" s="2" t="s">
        <v>37</v>
      </c>
      <c r="G47" s="2">
        <f>G48-G49</f>
        <v>-17085</v>
      </c>
      <c r="H47" s="2">
        <f>G47+H35</f>
        <v>-17085</v>
      </c>
      <c r="I47" s="2">
        <f>H47+I35</f>
        <v>-17085</v>
      </c>
      <c r="J47" s="2">
        <f>I47+J35</f>
        <v>-17085</v>
      </c>
      <c r="L47" s="8"/>
      <c r="M47" s="2">
        <f>M48-M49</f>
        <v>-20832</v>
      </c>
      <c r="N47" s="2">
        <f>N48-N49</f>
        <v>-17754</v>
      </c>
      <c r="O47" s="2">
        <f t="shared" ref="O47:X47" si="110">N47+O35</f>
        <v>-12326.20682441484</v>
      </c>
      <c r="P47" s="2">
        <f t="shared" si="110"/>
        <v>-5992.9247762220184</v>
      </c>
      <c r="Q47" s="2">
        <f t="shared" si="110"/>
        <v>1734.9883338548616</v>
      </c>
      <c r="R47" s="2">
        <f t="shared" si="110"/>
        <v>10418.68349175655</v>
      </c>
      <c r="S47" s="2">
        <f t="shared" si="110"/>
        <v>20002.308072871878</v>
      </c>
      <c r="T47" s="2">
        <f t="shared" si="110"/>
        <v>30230.147183695139</v>
      </c>
      <c r="U47" s="2">
        <f t="shared" si="110"/>
        <v>41392.878397428634</v>
      </c>
      <c r="V47" s="2">
        <f t="shared" si="110"/>
        <v>53559.830031028134</v>
      </c>
      <c r="W47" s="2">
        <f t="shared" si="110"/>
        <v>66805.231939960009</v>
      </c>
      <c r="X47" s="2">
        <f t="shared" si="110"/>
        <v>81208.566723191514</v>
      </c>
    </row>
    <row r="48" spans="1:24" x14ac:dyDescent="0.2">
      <c r="B48" s="2" t="s">
        <v>4</v>
      </c>
      <c r="G48" s="2">
        <v>7926</v>
      </c>
      <c r="M48" s="2">
        <f>M51+M52</f>
        <v>7264</v>
      </c>
      <c r="N48" s="2">
        <f>N51+N52</f>
        <v>9991</v>
      </c>
    </row>
    <row r="49" spans="2:14" x14ac:dyDescent="0.2">
      <c r="B49" s="2" t="s">
        <v>5</v>
      </c>
      <c r="G49" s="2">
        <f>22146+819+709+1337</f>
        <v>25011</v>
      </c>
      <c r="M49" s="2">
        <f>SUM(M67:M70)</f>
        <v>28096</v>
      </c>
      <c r="N49" s="2">
        <f>SUM(N67:N70)</f>
        <v>27745</v>
      </c>
    </row>
    <row r="51" spans="2:14" x14ac:dyDescent="0.2">
      <c r="B51" s="2" t="s">
        <v>4</v>
      </c>
      <c r="M51" s="2">
        <v>6085</v>
      </c>
      <c r="N51" s="2">
        <v>9991</v>
      </c>
    </row>
    <row r="52" spans="2:14" x14ac:dyDescent="0.2">
      <c r="B52" s="2" t="s">
        <v>62</v>
      </c>
      <c r="M52" s="2">
        <v>1179</v>
      </c>
      <c r="N52" s="2">
        <v>0</v>
      </c>
    </row>
    <row r="53" spans="2:14" x14ac:dyDescent="0.2">
      <c r="B53" s="2" t="s">
        <v>63</v>
      </c>
      <c r="M53" s="2">
        <v>4660</v>
      </c>
      <c r="N53" s="2">
        <v>4420</v>
      </c>
    </row>
    <row r="54" spans="2:14" x14ac:dyDescent="0.2">
      <c r="B54" s="2" t="s">
        <v>64</v>
      </c>
      <c r="M54" s="2">
        <v>1787</v>
      </c>
      <c r="N54" s="2">
        <v>1710</v>
      </c>
    </row>
    <row r="55" spans="2:14" x14ac:dyDescent="0.2">
      <c r="B55" s="2" t="s">
        <v>65</v>
      </c>
      <c r="M55" s="2">
        <v>2374</v>
      </c>
      <c r="N55" s="2">
        <v>3052</v>
      </c>
    </row>
    <row r="56" spans="2:14" x14ac:dyDescent="0.2">
      <c r="B56" s="2" t="s">
        <v>66</v>
      </c>
      <c r="M56" s="2">
        <v>5317</v>
      </c>
      <c r="N56" s="2">
        <v>5414</v>
      </c>
    </row>
    <row r="57" spans="2:14" x14ac:dyDescent="0.2">
      <c r="B57" s="2" t="s">
        <v>67</v>
      </c>
      <c r="M57" s="2">
        <v>1163</v>
      </c>
      <c r="N57" s="2">
        <v>0</v>
      </c>
    </row>
    <row r="58" spans="2:14" x14ac:dyDescent="0.2">
      <c r="B58" s="2" t="s">
        <v>68</v>
      </c>
      <c r="M58" s="2">
        <v>26454</v>
      </c>
      <c r="N58" s="2">
        <v>19948</v>
      </c>
    </row>
    <row r="59" spans="2:14" x14ac:dyDescent="0.2">
      <c r="B59" s="2" t="s">
        <v>69</v>
      </c>
      <c r="M59" s="2">
        <v>8314</v>
      </c>
      <c r="N59" s="2">
        <v>8314</v>
      </c>
    </row>
    <row r="60" spans="2:14" x14ac:dyDescent="0.2">
      <c r="B60" s="2" t="s">
        <v>70</v>
      </c>
      <c r="M60" s="2">
        <v>4792</v>
      </c>
      <c r="N60" s="2">
        <v>6146</v>
      </c>
    </row>
    <row r="61" spans="2:14" x14ac:dyDescent="0.2">
      <c r="B61" s="2" t="s">
        <v>71</v>
      </c>
      <c r="M61" s="2">
        <f>SUM(M51:M60)</f>
        <v>62125</v>
      </c>
      <c r="N61" s="2">
        <f>SUM(N51:N60)</f>
        <v>58995</v>
      </c>
    </row>
    <row r="63" spans="2:14" x14ac:dyDescent="0.2">
      <c r="B63" s="2" t="s">
        <v>72</v>
      </c>
      <c r="M63" s="2">
        <v>550</v>
      </c>
      <c r="N63" s="2">
        <v>833</v>
      </c>
    </row>
    <row r="64" spans="2:14" x14ac:dyDescent="0.2">
      <c r="B64" s="2" t="s">
        <v>73</v>
      </c>
      <c r="M64" s="2">
        <v>3802</v>
      </c>
      <c r="N64" s="2">
        <v>3892</v>
      </c>
    </row>
    <row r="65" spans="2:24" x14ac:dyDescent="0.2">
      <c r="B65" s="2" t="s">
        <v>74</v>
      </c>
      <c r="M65" s="2">
        <v>1798</v>
      </c>
      <c r="N65" s="2">
        <v>1815</v>
      </c>
    </row>
    <row r="66" spans="2:24" x14ac:dyDescent="0.2">
      <c r="B66" s="2" t="s">
        <v>75</v>
      </c>
      <c r="M66" s="2">
        <v>5130</v>
      </c>
      <c r="N66" s="2">
        <v>5464</v>
      </c>
    </row>
    <row r="67" spans="2:24" x14ac:dyDescent="0.2">
      <c r="B67" s="2" t="s">
        <v>77</v>
      </c>
      <c r="M67" s="2">
        <v>23189</v>
      </c>
      <c r="N67" s="2">
        <v>24896</v>
      </c>
    </row>
    <row r="68" spans="2:24" x14ac:dyDescent="0.2">
      <c r="B68" s="2" t="s">
        <v>78</v>
      </c>
      <c r="M68" s="2">
        <v>2039</v>
      </c>
      <c r="N68" s="2">
        <v>830</v>
      </c>
    </row>
    <row r="69" spans="2:24" x14ac:dyDescent="0.2">
      <c r="B69" s="2" t="s">
        <v>76</v>
      </c>
      <c r="M69" s="2">
        <v>1588</v>
      </c>
      <c r="N69" s="2">
        <v>724</v>
      </c>
    </row>
    <row r="70" spans="2:24" x14ac:dyDescent="0.2">
      <c r="B70" s="2" t="s">
        <v>79</v>
      </c>
      <c r="M70" s="2">
        <v>1280</v>
      </c>
      <c r="N70" s="2">
        <v>1295</v>
      </c>
    </row>
    <row r="71" spans="2:24" x14ac:dyDescent="0.2">
      <c r="B71" s="2" t="s">
        <v>82</v>
      </c>
      <c r="M71" s="2">
        <f>SUM(M63:M70)</f>
        <v>39376</v>
      </c>
      <c r="N71" s="2">
        <f>SUM(N63:N70)</f>
        <v>39749</v>
      </c>
    </row>
    <row r="72" spans="2:24" x14ac:dyDescent="0.2">
      <c r="B72" s="2" t="s">
        <v>80</v>
      </c>
      <c r="M72" s="2">
        <f>M61-M71</f>
        <v>22749</v>
      </c>
      <c r="N72" s="2">
        <f>N61-N71</f>
        <v>19246</v>
      </c>
    </row>
    <row r="73" spans="2:24" x14ac:dyDescent="0.2">
      <c r="B73" s="2" t="s">
        <v>81</v>
      </c>
      <c r="M73" s="2">
        <f>SUM(M71:M72)</f>
        <v>62125</v>
      </c>
      <c r="N73" s="2">
        <f>SUM(N71:N72)</f>
        <v>58995</v>
      </c>
    </row>
    <row r="75" spans="2:24" x14ac:dyDescent="0.2">
      <c r="B75" s="2" t="s">
        <v>83</v>
      </c>
      <c r="M75" s="2">
        <f>M53/M24*360</f>
        <v>61.867532084378226</v>
      </c>
      <c r="N75" s="2">
        <f>N53/N24*360</f>
        <v>55.340312315236666</v>
      </c>
    </row>
    <row r="77" spans="2:24" x14ac:dyDescent="0.2">
      <c r="B77" s="2" t="s">
        <v>84</v>
      </c>
      <c r="L77" s="2">
        <f>L35</f>
        <v>7847</v>
      </c>
      <c r="M77" s="2">
        <f>M35</f>
        <v>5464</v>
      </c>
      <c r="N77" s="2">
        <f>N35</f>
        <v>4653</v>
      </c>
      <c r="O77" s="2">
        <f>O35</f>
        <v>5427.7931755851596</v>
      </c>
      <c r="P77" s="2">
        <f t="shared" ref="P77:X77" si="111">P35</f>
        <v>6333.2820481928211</v>
      </c>
      <c r="Q77" s="2">
        <f t="shared" si="111"/>
        <v>7727.91311007688</v>
      </c>
      <c r="R77" s="2">
        <f t="shared" si="111"/>
        <v>8683.6951579016895</v>
      </c>
      <c r="S77" s="2">
        <f t="shared" si="111"/>
        <v>9583.6245811153294</v>
      </c>
      <c r="T77" s="2">
        <f t="shared" si="111"/>
        <v>10227.839110823263</v>
      </c>
      <c r="U77" s="2">
        <f t="shared" si="111"/>
        <v>11162.731213733496</v>
      </c>
      <c r="V77" s="2">
        <f t="shared" si="111"/>
        <v>12166.951633599503</v>
      </c>
      <c r="W77" s="2">
        <f t="shared" si="111"/>
        <v>13245.401908931883</v>
      </c>
      <c r="X77" s="2">
        <f t="shared" si="111"/>
        <v>14403.334783231501</v>
      </c>
    </row>
    <row r="78" spans="2:24" x14ac:dyDescent="0.2">
      <c r="B78" s="2" t="s">
        <v>85</v>
      </c>
      <c r="L78" s="2">
        <v>4566</v>
      </c>
      <c r="M78" s="2">
        <v>5613</v>
      </c>
      <c r="N78" s="2">
        <v>480</v>
      </c>
    </row>
    <row r="79" spans="2:24" x14ac:dyDescent="0.2">
      <c r="B79" s="2" t="s">
        <v>86</v>
      </c>
      <c r="L79" s="2">
        <f>323+1780</f>
        <v>2103</v>
      </c>
      <c r="M79" s="2">
        <f>354+2339</f>
        <v>2693</v>
      </c>
      <c r="N79" s="2">
        <f>381+2386</f>
        <v>2767</v>
      </c>
      <c r="O79" s="2">
        <f>N79*(1+O39)</f>
        <v>2747.8572448092373</v>
      </c>
      <c r="P79" s="2">
        <f t="shared" ref="P79:X79" si="112">O79*(1+P39)</f>
        <v>2909.9784144924006</v>
      </c>
      <c r="Q79" s="2">
        <f t="shared" si="112"/>
        <v>3010.7249729309287</v>
      </c>
      <c r="R79" s="2">
        <f t="shared" si="112"/>
        <v>3118.6973740137068</v>
      </c>
      <c r="S79" s="2">
        <f t="shared" si="112"/>
        <v>3268.0041820352822</v>
      </c>
      <c r="T79" s="2">
        <f t="shared" si="112"/>
        <v>3425.4709616804075</v>
      </c>
      <c r="U79" s="2">
        <f t="shared" si="112"/>
        <v>3591.6157672772256</v>
      </c>
      <c r="V79" s="2">
        <f t="shared" si="112"/>
        <v>3766.9942693996782</v>
      </c>
      <c r="W79" s="2">
        <f t="shared" si="112"/>
        <v>3952.2027596141111</v>
      </c>
      <c r="X79" s="2">
        <f t="shared" si="112"/>
        <v>4147.881409300091</v>
      </c>
    </row>
    <row r="80" spans="2:24" x14ac:dyDescent="0.2">
      <c r="B80" s="2" t="s">
        <v>87</v>
      </c>
      <c r="L80" s="2">
        <v>637</v>
      </c>
      <c r="M80" s="2">
        <v>766</v>
      </c>
      <c r="N80" s="2">
        <v>835</v>
      </c>
      <c r="O80" s="2">
        <f>N80*1.08</f>
        <v>901.80000000000007</v>
      </c>
      <c r="P80" s="2">
        <f t="shared" ref="P80:X80" si="113">O80*1.08</f>
        <v>973.94400000000019</v>
      </c>
      <c r="Q80" s="2">
        <f t="shared" si="113"/>
        <v>1051.8595200000002</v>
      </c>
      <c r="R80" s="2">
        <f t="shared" si="113"/>
        <v>1136.0082816000004</v>
      </c>
      <c r="S80" s="2">
        <f t="shared" si="113"/>
        <v>1226.8889441280005</v>
      </c>
      <c r="T80" s="2">
        <f t="shared" si="113"/>
        <v>1325.0400596582406</v>
      </c>
      <c r="U80" s="2">
        <f t="shared" si="113"/>
        <v>1431.0432644308999</v>
      </c>
      <c r="V80" s="2">
        <f t="shared" si="113"/>
        <v>1545.5267255853719</v>
      </c>
      <c r="W80" s="2">
        <f t="shared" si="113"/>
        <v>1669.1688636322017</v>
      </c>
      <c r="X80" s="2">
        <f t="shared" si="113"/>
        <v>1802.7023727227779</v>
      </c>
    </row>
    <row r="81" spans="1:27" x14ac:dyDescent="0.2">
      <c r="B81" s="2" t="s">
        <v>88</v>
      </c>
      <c r="L81" s="2">
        <v>-1552</v>
      </c>
      <c r="M81" s="2">
        <v>-962</v>
      </c>
      <c r="N81" s="2">
        <v>-1844</v>
      </c>
      <c r="O81" s="2">
        <f>N81*0.9</f>
        <v>-1659.6000000000001</v>
      </c>
      <c r="P81" s="2">
        <f t="shared" ref="P81:X81" si="114">O81*0.9</f>
        <v>-1493.64</v>
      </c>
      <c r="Q81" s="2">
        <f t="shared" si="114"/>
        <v>-1344.2760000000001</v>
      </c>
      <c r="R81" s="2">
        <f t="shared" si="114"/>
        <v>-1209.8484000000001</v>
      </c>
      <c r="S81" s="2">
        <f t="shared" si="114"/>
        <v>-1088.86356</v>
      </c>
      <c r="T81" s="2">
        <f t="shared" si="114"/>
        <v>-979.97720400000003</v>
      </c>
      <c r="U81" s="2">
        <f t="shared" si="114"/>
        <v>-881.97948360000009</v>
      </c>
      <c r="V81" s="2">
        <f t="shared" si="114"/>
        <v>-793.78153524000015</v>
      </c>
      <c r="W81" s="2">
        <f t="shared" si="114"/>
        <v>-714.40338171600013</v>
      </c>
      <c r="X81" s="2">
        <f t="shared" si="114"/>
        <v>-642.96304354440008</v>
      </c>
    </row>
    <row r="82" spans="1:27" x14ac:dyDescent="0.2">
      <c r="B82" s="2" t="s">
        <v>89</v>
      </c>
      <c r="L82" s="2">
        <v>657</v>
      </c>
      <c r="M82" s="2">
        <v>167</v>
      </c>
      <c r="N82" s="2">
        <v>274</v>
      </c>
      <c r="O82" s="2">
        <f>N82*(1+O39)</f>
        <v>272.10440371439506</v>
      </c>
      <c r="P82" s="2">
        <f t="shared" ref="P82:X82" si="115">O82*(1+P39)</f>
        <v>288.15832510694543</v>
      </c>
      <c r="Q82" s="2">
        <f t="shared" si="115"/>
        <v>298.13467386450117</v>
      </c>
      <c r="R82" s="2">
        <f t="shared" si="115"/>
        <v>308.82655601003108</v>
      </c>
      <c r="S82" s="2">
        <f t="shared" si="115"/>
        <v>323.61154531176999</v>
      </c>
      <c r="T82" s="2">
        <f t="shared" si="115"/>
        <v>339.20456938938628</v>
      </c>
      <c r="U82" s="2">
        <f t="shared" si="115"/>
        <v>355.65692816550779</v>
      </c>
      <c r="V82" s="2">
        <f t="shared" si="115"/>
        <v>373.02364648193424</v>
      </c>
      <c r="W82" s="2">
        <f t="shared" si="115"/>
        <v>391.36377164230817</v>
      </c>
      <c r="X82" s="2">
        <f t="shared" si="115"/>
        <v>410.74069611428456</v>
      </c>
    </row>
    <row r="83" spans="1:27" x14ac:dyDescent="0.2">
      <c r="B83" s="2" t="s">
        <v>22</v>
      </c>
      <c r="L83" s="2">
        <v>944</v>
      </c>
      <c r="M83" s="2">
        <v>1155</v>
      </c>
      <c r="N83" s="2">
        <v>4663</v>
      </c>
      <c r="O83" s="2">
        <v>2500</v>
      </c>
      <c r="P83" s="2">
        <f>O83*(1+P39)</f>
        <v>2647.4978094198796</v>
      </c>
      <c r="Q83" s="2">
        <f t="shared" ref="Q83:X83" si="116">P83*(1+Q39)</f>
        <v>2739.1570091734698</v>
      </c>
      <c r="R83" s="2">
        <f t="shared" si="116"/>
        <v>2837.3902791939017</v>
      </c>
      <c r="S83" s="2">
        <f t="shared" si="116"/>
        <v>2973.2295848052277</v>
      </c>
      <c r="T83" s="2">
        <f t="shared" si="116"/>
        <v>3116.4928310515379</v>
      </c>
      <c r="U83" s="2">
        <f t="shared" si="116"/>
        <v>3267.6513436622904</v>
      </c>
      <c r="V83" s="2">
        <f t="shared" si="116"/>
        <v>3427.2106716202352</v>
      </c>
      <c r="W83" s="2">
        <f t="shared" si="116"/>
        <v>3595.7133208793039</v>
      </c>
      <c r="X83" s="2">
        <f t="shared" si="116"/>
        <v>3773.7417192391727</v>
      </c>
    </row>
    <row r="84" spans="1:27" x14ac:dyDescent="0.2">
      <c r="B84" s="2" t="s">
        <v>90</v>
      </c>
      <c r="L84" s="2">
        <v>2700</v>
      </c>
      <c r="M84" s="2">
        <v>50</v>
      </c>
      <c r="N84" s="2">
        <v>4180</v>
      </c>
      <c r="O84" s="2">
        <v>1200</v>
      </c>
      <c r="P84" s="2">
        <f>O84*(1+P39)</f>
        <v>1270.7989485215423</v>
      </c>
      <c r="Q84" s="2">
        <f t="shared" ref="Q84:X84" si="117">P84*(1+Q39)</f>
        <v>1314.7953644032657</v>
      </c>
      <c r="R84" s="2">
        <f t="shared" si="117"/>
        <v>1361.947334013073</v>
      </c>
      <c r="S84" s="2">
        <f t="shared" si="117"/>
        <v>1427.1502007065094</v>
      </c>
      <c r="T84" s="2">
        <f t="shared" si="117"/>
        <v>1495.9165589047382</v>
      </c>
      <c r="U84" s="2">
        <f t="shared" si="117"/>
        <v>1568.4726449578995</v>
      </c>
      <c r="V84" s="2">
        <f t="shared" si="117"/>
        <v>1645.061122377713</v>
      </c>
      <c r="W84" s="2">
        <f t="shared" si="117"/>
        <v>1725.9423940220661</v>
      </c>
      <c r="X84" s="2">
        <f t="shared" si="117"/>
        <v>1811.3960252348031</v>
      </c>
    </row>
    <row r="85" spans="1:27" x14ac:dyDescent="0.2">
      <c r="B85" s="2" t="s">
        <v>44</v>
      </c>
      <c r="L85" s="2">
        <v>780</v>
      </c>
      <c r="M85" s="2">
        <v>826</v>
      </c>
      <c r="N85" s="2">
        <v>353</v>
      </c>
      <c r="O85" s="2">
        <f>N85*(1+O39)</f>
        <v>350.55786317949435</v>
      </c>
      <c r="P85" s="2">
        <f t="shared" ref="P85:X85" si="118">O85*(1+P39)</f>
        <v>371.24046993705008</v>
      </c>
      <c r="Q85" s="2">
        <f t="shared" si="118"/>
        <v>384.09321121959448</v>
      </c>
      <c r="R85" s="2">
        <f t="shared" si="118"/>
        <v>397.86778931219322</v>
      </c>
      <c r="S85" s="2">
        <f t="shared" si="118"/>
        <v>416.91560399655032</v>
      </c>
      <c r="T85" s="2">
        <f t="shared" si="118"/>
        <v>437.00442698705598</v>
      </c>
      <c r="U85" s="2">
        <f t="shared" si="118"/>
        <v>458.20034905994243</v>
      </c>
      <c r="V85" s="2">
        <f t="shared" si="118"/>
        <v>480.57425988365969</v>
      </c>
      <c r="W85" s="2">
        <f t="shared" si="118"/>
        <v>504.20223134939687</v>
      </c>
      <c r="X85" s="2">
        <f t="shared" si="118"/>
        <v>529.1659333151182</v>
      </c>
    </row>
    <row r="86" spans="1:27" x14ac:dyDescent="0.2">
      <c r="B86" s="2" t="s">
        <v>63</v>
      </c>
      <c r="L86" s="2">
        <v>-406</v>
      </c>
      <c r="M86" s="2">
        <v>157</v>
      </c>
      <c r="N86" s="2">
        <v>139</v>
      </c>
      <c r="O86" s="2">
        <f>N86*(1+O39)</f>
        <v>138.03836538795952</v>
      </c>
      <c r="P86" s="2">
        <f t="shared" ref="P86:X86" si="119">O86*(1+P39)</f>
        <v>146.18250799220951</v>
      </c>
      <c r="Q86" s="2">
        <f t="shared" si="119"/>
        <v>151.24350243491114</v>
      </c>
      <c r="R86" s="2">
        <f t="shared" si="119"/>
        <v>156.66748644304491</v>
      </c>
      <c r="S86" s="2">
        <f t="shared" si="119"/>
        <v>164.16790072385407</v>
      </c>
      <c r="T86" s="2">
        <f t="shared" si="119"/>
        <v>172.07823045665944</v>
      </c>
      <c r="U86" s="2">
        <f t="shared" si="119"/>
        <v>180.42450005476488</v>
      </c>
      <c r="V86" s="2">
        <f t="shared" si="119"/>
        <v>189.23462358025128</v>
      </c>
      <c r="W86" s="2">
        <f t="shared" si="119"/>
        <v>198.5385556871563</v>
      </c>
      <c r="X86" s="2">
        <f t="shared" si="119"/>
        <v>208.36845532804944</v>
      </c>
    </row>
    <row r="87" spans="1:27" x14ac:dyDescent="0.2">
      <c r="B87" s="2" t="s">
        <v>64</v>
      </c>
      <c r="L87" s="2">
        <v>-310</v>
      </c>
      <c r="M87" s="2">
        <v>-842</v>
      </c>
      <c r="N87" s="2">
        <v>-426</v>
      </c>
      <c r="O87" s="2">
        <f>N87*(1+O39)</f>
        <v>-423.05283205230762</v>
      </c>
      <c r="P87" s="2">
        <f t="shared" ref="P87:X87" si="120">O87*(1+P39)</f>
        <v>-448.01257845094432</v>
      </c>
      <c r="Q87" s="2">
        <f t="shared" si="120"/>
        <v>-463.52325206670616</v>
      </c>
      <c r="R87" s="2">
        <f t="shared" si="120"/>
        <v>-480.14639730026727</v>
      </c>
      <c r="S87" s="2">
        <f t="shared" si="120"/>
        <v>-503.1332784774234</v>
      </c>
      <c r="T87" s="2">
        <f t="shared" si="120"/>
        <v>-527.37644729882686</v>
      </c>
      <c r="U87" s="2">
        <f t="shared" si="120"/>
        <v>-552.95566203834426</v>
      </c>
      <c r="V87" s="2">
        <f t="shared" si="120"/>
        <v>-579.95647226753283</v>
      </c>
      <c r="W87" s="2">
        <f t="shared" si="120"/>
        <v>-608.47068145847913</v>
      </c>
      <c r="X87" s="2">
        <f t="shared" si="120"/>
        <v>-638.59684870323076</v>
      </c>
    </row>
    <row r="88" spans="1:27" x14ac:dyDescent="0.2">
      <c r="B88" s="2" t="s">
        <v>91</v>
      </c>
      <c r="L88" s="2">
        <v>-134</v>
      </c>
      <c r="M88" s="2">
        <v>39</v>
      </c>
      <c r="N88" s="2">
        <v>-259</v>
      </c>
      <c r="O88" s="2">
        <f>N88*(1+O39)</f>
        <v>-257.20817723367998</v>
      </c>
      <c r="P88" s="2">
        <f t="shared" ref="P88:X88" si="121">O88*(1+P39)</f>
        <v>-272.38323431641919</v>
      </c>
      <c r="Q88" s="2">
        <f t="shared" si="121"/>
        <v>-281.81343259454667</v>
      </c>
      <c r="R88" s="2">
        <f t="shared" si="121"/>
        <v>-291.91999272481036</v>
      </c>
      <c r="S88" s="2">
        <f t="shared" si="121"/>
        <v>-305.89558480200151</v>
      </c>
      <c r="T88" s="2">
        <f t="shared" si="121"/>
        <v>-320.63497617463884</v>
      </c>
      <c r="U88" s="2">
        <f t="shared" si="121"/>
        <v>-336.18665837542522</v>
      </c>
      <c r="V88" s="2">
        <f t="shared" si="121"/>
        <v>-352.60264393730279</v>
      </c>
      <c r="W88" s="2">
        <f t="shared" si="121"/>
        <v>-369.93874764729128</v>
      </c>
      <c r="X88" s="2">
        <f t="shared" si="121"/>
        <v>-388.25489158248064</v>
      </c>
    </row>
    <row r="89" spans="1:27" x14ac:dyDescent="0.2">
      <c r="B89" s="2" t="s">
        <v>72</v>
      </c>
      <c r="L89" s="2">
        <v>226</v>
      </c>
      <c r="M89" s="2">
        <v>-347</v>
      </c>
      <c r="N89" s="2">
        <v>290</v>
      </c>
      <c r="O89" s="2">
        <f>N89*(1+O39)</f>
        <v>287.99371196049111</v>
      </c>
      <c r="P89" s="2">
        <f t="shared" ref="P89:X89" si="122">O89*(1+P39)</f>
        <v>304.98508861684002</v>
      </c>
      <c r="Q89" s="2">
        <f t="shared" si="122"/>
        <v>315.54399788578587</v>
      </c>
      <c r="R89" s="2">
        <f t="shared" si="122"/>
        <v>326.86022351426641</v>
      </c>
      <c r="S89" s="2">
        <f t="shared" si="122"/>
        <v>342.50856985552292</v>
      </c>
      <c r="T89" s="2">
        <f t="shared" si="122"/>
        <v>359.0121354851168</v>
      </c>
      <c r="U89" s="2">
        <f t="shared" si="122"/>
        <v>376.42521594159575</v>
      </c>
      <c r="V89" s="2">
        <f t="shared" si="122"/>
        <v>394.80604919620771</v>
      </c>
      <c r="W89" s="2">
        <f t="shared" si="122"/>
        <v>414.21713057032605</v>
      </c>
      <c r="X89" s="2">
        <f t="shared" si="122"/>
        <v>434.72555428154192</v>
      </c>
      <c r="Z89" s="2" t="s">
        <v>52</v>
      </c>
      <c r="AA89" s="9">
        <v>0.06</v>
      </c>
    </row>
    <row r="90" spans="1:27" x14ac:dyDescent="0.2">
      <c r="B90" s="2" t="s">
        <v>92</v>
      </c>
      <c r="L90" s="2">
        <v>-364</v>
      </c>
      <c r="M90" s="2">
        <v>-1768</v>
      </c>
      <c r="N90" s="2">
        <v>-732</v>
      </c>
      <c r="O90" s="2">
        <f>N90*(1+O39)</f>
        <v>-726.93585225889478</v>
      </c>
      <c r="P90" s="2">
        <f t="shared" ref="P90:X90" si="123">O90*(1+P39)</f>
        <v>-769.82443057767887</v>
      </c>
      <c r="Q90" s="2">
        <f t="shared" si="123"/>
        <v>-796.47657397377668</v>
      </c>
      <c r="R90" s="2">
        <f t="shared" si="123"/>
        <v>-825.04028831876894</v>
      </c>
      <c r="S90" s="2">
        <f t="shared" si="123"/>
        <v>-864.5388728766992</v>
      </c>
      <c r="T90" s="2">
        <f t="shared" si="123"/>
        <v>-906.19614887967418</v>
      </c>
      <c r="U90" s="2">
        <f t="shared" si="123"/>
        <v>-950.14916575602797</v>
      </c>
      <c r="V90" s="2">
        <f t="shared" si="123"/>
        <v>-996.54492417801396</v>
      </c>
      <c r="W90" s="2">
        <f t="shared" si="123"/>
        <v>-1045.5411709568232</v>
      </c>
      <c r="X90" s="2">
        <f t="shared" si="123"/>
        <v>-1097.3072611520302</v>
      </c>
      <c r="Z90" s="2" t="s">
        <v>53</v>
      </c>
      <c r="AA90" s="9">
        <v>-0.03</v>
      </c>
    </row>
    <row r="91" spans="1:27" x14ac:dyDescent="0.2">
      <c r="B91" s="2" t="s">
        <v>93</v>
      </c>
      <c r="L91" s="2">
        <v>-775</v>
      </c>
      <c r="M91" s="2">
        <v>458</v>
      </c>
      <c r="N91" s="2">
        <v>108</v>
      </c>
      <c r="O91" s="2">
        <f>N91*(1+O39)</f>
        <v>107.25283066114841</v>
      </c>
      <c r="P91" s="2">
        <f t="shared" ref="P91:X91" si="124">O91*(1+P39)</f>
        <v>113.5806536917887</v>
      </c>
      <c r="Q91" s="2">
        <f t="shared" si="124"/>
        <v>117.51293714367198</v>
      </c>
      <c r="R91" s="2">
        <f t="shared" si="124"/>
        <v>121.72725565358887</v>
      </c>
      <c r="S91" s="2">
        <f t="shared" si="124"/>
        <v>127.55491567033268</v>
      </c>
      <c r="T91" s="2">
        <f t="shared" si="124"/>
        <v>133.70107114618145</v>
      </c>
      <c r="U91" s="2">
        <f t="shared" si="124"/>
        <v>140.18594248859429</v>
      </c>
      <c r="V91" s="2">
        <f t="shared" si="124"/>
        <v>147.03121832134633</v>
      </c>
      <c r="W91" s="2">
        <f t="shared" si="124"/>
        <v>154.26017276412145</v>
      </c>
      <c r="X91" s="2">
        <f t="shared" si="124"/>
        <v>161.89779262898804</v>
      </c>
      <c r="Z91" s="2" t="s">
        <v>54</v>
      </c>
      <c r="AA91" s="9">
        <v>0.09</v>
      </c>
    </row>
    <row r="92" spans="1:27" s="4" customFormat="1" ht="15" x14ac:dyDescent="0.25">
      <c r="A92" s="2"/>
      <c r="B92" s="4" t="s">
        <v>35</v>
      </c>
      <c r="L92" s="4">
        <f>SUM(L78:L91)</f>
        <v>9072</v>
      </c>
      <c r="M92" s="4">
        <f t="shared" ref="M92:N92" si="125">SUM(M78:M91)</f>
        <v>8005</v>
      </c>
      <c r="N92" s="4">
        <f t="shared" si="125"/>
        <v>10828</v>
      </c>
      <c r="O92" s="4">
        <f>SUM(O77:O91)</f>
        <v>10866.600733752999</v>
      </c>
      <c r="P92" s="4">
        <f t="shared" ref="P92:X92" si="126">SUM(P77:P91)</f>
        <v>12375.788022626437</v>
      </c>
      <c r="Q92" s="4">
        <f t="shared" si="126"/>
        <v>14224.889040497981</v>
      </c>
      <c r="R92" s="4">
        <f t="shared" si="126"/>
        <v>15642.73265931165</v>
      </c>
      <c r="S92" s="4">
        <f t="shared" si="126"/>
        <v>17091.224732192251</v>
      </c>
      <c r="T92" s="4">
        <f t="shared" si="126"/>
        <v>18297.57517922945</v>
      </c>
      <c r="U92" s="4">
        <f t="shared" si="126"/>
        <v>19811.13620000242</v>
      </c>
      <c r="V92" s="4">
        <f t="shared" si="126"/>
        <v>21413.528644423051</v>
      </c>
      <c r="W92" s="4">
        <f t="shared" si="126"/>
        <v>23112.657127314284</v>
      </c>
      <c r="X92" s="4">
        <f t="shared" si="126"/>
        <v>24916.832696414192</v>
      </c>
      <c r="Z92" s="2" t="s">
        <v>55</v>
      </c>
      <c r="AA92" s="4">
        <f>NPV(AA91,O100:DR100)</f>
        <v>183315.88862586152</v>
      </c>
    </row>
    <row r="93" spans="1:27" x14ac:dyDescent="0.2">
      <c r="B93" s="2" t="s">
        <v>94</v>
      </c>
      <c r="L93" s="2">
        <v>-1770</v>
      </c>
      <c r="M93" s="2">
        <v>-1930</v>
      </c>
      <c r="N93" s="2">
        <v>-244</v>
      </c>
      <c r="Z93" s="2" t="s">
        <v>1</v>
      </c>
      <c r="AA93" s="2">
        <f>AA92/main!D3</f>
        <v>147.36844998859382</v>
      </c>
    </row>
    <row r="94" spans="1:27" x14ac:dyDescent="0.2">
      <c r="B94" s="2" t="s">
        <v>95</v>
      </c>
      <c r="L94" s="2">
        <v>412</v>
      </c>
      <c r="M94" s="2">
        <v>510</v>
      </c>
      <c r="N94" s="2">
        <v>2265</v>
      </c>
      <c r="Z94" s="2" t="s">
        <v>56</v>
      </c>
      <c r="AA94" s="8">
        <f>AA93/main!D2-1</f>
        <v>0.51926237101643125</v>
      </c>
    </row>
    <row r="95" spans="1:27" x14ac:dyDescent="0.2">
      <c r="B95" s="2" t="s">
        <v>96</v>
      </c>
      <c r="L95" s="2">
        <v>1590</v>
      </c>
      <c r="M95" s="2">
        <v>1334</v>
      </c>
      <c r="N95" s="2">
        <v>327</v>
      </c>
    </row>
    <row r="96" spans="1:27" x14ac:dyDescent="0.2">
      <c r="B96" s="2" t="s">
        <v>97</v>
      </c>
      <c r="L96" s="2">
        <v>-1797</v>
      </c>
      <c r="M96" s="2">
        <v>-1152</v>
      </c>
      <c r="N96" s="2">
        <v>-4840</v>
      </c>
    </row>
    <row r="97" spans="1:122" x14ac:dyDescent="0.2">
      <c r="B97" s="2" t="s">
        <v>98</v>
      </c>
      <c r="L97" s="2">
        <v>-172</v>
      </c>
      <c r="M97" s="2">
        <v>-442</v>
      </c>
      <c r="N97" s="2">
        <v>-492</v>
      </c>
    </row>
    <row r="98" spans="1:122" s="4" customFormat="1" ht="15" x14ac:dyDescent="0.25">
      <c r="A98" s="2"/>
      <c r="B98" s="4" t="s">
        <v>99</v>
      </c>
      <c r="L98" s="4">
        <v>-728</v>
      </c>
      <c r="M98" s="4">
        <v>-585</v>
      </c>
      <c r="N98" s="4">
        <v>-523</v>
      </c>
      <c r="O98" s="4">
        <v>-700</v>
      </c>
      <c r="P98" s="4">
        <f>O98*(1+P39)</f>
        <v>-741.29938663756639</v>
      </c>
      <c r="Q98" s="4">
        <f t="shared" ref="Q98:X98" si="127">P98*(1+Q39)</f>
        <v>-766.96396256857167</v>
      </c>
      <c r="R98" s="4">
        <f t="shared" si="127"/>
        <v>-794.46927817429264</v>
      </c>
      <c r="S98" s="4">
        <f t="shared" si="127"/>
        <v>-832.50428374546391</v>
      </c>
      <c r="T98" s="4">
        <f t="shared" si="127"/>
        <v>-872.61799269443077</v>
      </c>
      <c r="U98" s="4">
        <f t="shared" si="127"/>
        <v>-914.94237622544154</v>
      </c>
      <c r="V98" s="4">
        <f t="shared" si="127"/>
        <v>-959.61898805366604</v>
      </c>
      <c r="W98" s="4">
        <f t="shared" si="127"/>
        <v>-1006.7997298462053</v>
      </c>
      <c r="X98" s="4">
        <f t="shared" si="127"/>
        <v>-1056.6476813869685</v>
      </c>
    </row>
    <row r="99" spans="1:122" x14ac:dyDescent="0.2">
      <c r="B99" s="2" t="s">
        <v>44</v>
      </c>
      <c r="L99" s="2">
        <v>-1</v>
      </c>
      <c r="M99" s="2">
        <v>-1</v>
      </c>
      <c r="N99" s="2">
        <v>58</v>
      </c>
    </row>
    <row r="100" spans="1:122" s="4" customFormat="1" ht="15" x14ac:dyDescent="0.25">
      <c r="A100" s="2"/>
      <c r="B100" s="4" t="s">
        <v>36</v>
      </c>
      <c r="L100" s="4">
        <f>L92+L98</f>
        <v>8344</v>
      </c>
      <c r="M100" s="4">
        <f t="shared" ref="M100:X100" si="128">M92+M98</f>
        <v>7420</v>
      </c>
      <c r="N100" s="4">
        <f t="shared" si="128"/>
        <v>10305</v>
      </c>
      <c r="O100" s="4">
        <f t="shared" si="128"/>
        <v>10166.600733752999</v>
      </c>
      <c r="P100" s="4">
        <f t="shared" si="128"/>
        <v>11634.48863598887</v>
      </c>
      <c r="Q100" s="4">
        <f t="shared" si="128"/>
        <v>13457.925077929409</v>
      </c>
      <c r="R100" s="4">
        <f t="shared" si="128"/>
        <v>14848.263381137358</v>
      </c>
      <c r="S100" s="4">
        <f t="shared" si="128"/>
        <v>16258.720448446787</v>
      </c>
      <c r="T100" s="4">
        <f t="shared" si="128"/>
        <v>17424.957186535019</v>
      </c>
      <c r="U100" s="4">
        <f t="shared" si="128"/>
        <v>18896.193823776979</v>
      </c>
      <c r="V100" s="4">
        <f t="shared" si="128"/>
        <v>20453.909656369386</v>
      </c>
      <c r="W100" s="4">
        <f t="shared" si="128"/>
        <v>22105.857397468077</v>
      </c>
      <c r="X100" s="4">
        <f t="shared" si="128"/>
        <v>23860.185015027222</v>
      </c>
      <c r="Y100" s="4">
        <f>X100*(1+$AA$90)</f>
        <v>23144.379464576406</v>
      </c>
      <c r="Z100" s="4">
        <f t="shared" ref="Z100:CK100" si="129">Y100*(1+$AA$90)</f>
        <v>22450.048080639113</v>
      </c>
      <c r="AA100" s="4">
        <f t="shared" si="129"/>
        <v>21776.546638219941</v>
      </c>
      <c r="AB100" s="4">
        <f t="shared" si="129"/>
        <v>21123.250239073343</v>
      </c>
      <c r="AC100" s="4">
        <f t="shared" si="129"/>
        <v>20489.552731901142</v>
      </c>
      <c r="AD100" s="4">
        <f t="shared" si="129"/>
        <v>19874.866149944108</v>
      </c>
      <c r="AE100" s="4">
        <f t="shared" si="129"/>
        <v>19278.620165445784</v>
      </c>
      <c r="AF100" s="4">
        <f t="shared" si="129"/>
        <v>18700.26156048241</v>
      </c>
      <c r="AG100" s="4">
        <f t="shared" si="129"/>
        <v>18139.253713667938</v>
      </c>
      <c r="AH100" s="4">
        <f t="shared" si="129"/>
        <v>17595.076102257899</v>
      </c>
      <c r="AI100" s="4">
        <f t="shared" si="129"/>
        <v>17067.223819190163</v>
      </c>
      <c r="AJ100" s="4">
        <f t="shared" si="129"/>
        <v>16555.207104614459</v>
      </c>
      <c r="AK100" s="4">
        <f t="shared" si="129"/>
        <v>16058.550891476025</v>
      </c>
      <c r="AL100" s="4">
        <f t="shared" si="129"/>
        <v>15576.794364731744</v>
      </c>
      <c r="AM100" s="4">
        <f t="shared" si="129"/>
        <v>15109.490533789791</v>
      </c>
      <c r="AN100" s="4">
        <f t="shared" si="129"/>
        <v>14656.205817776097</v>
      </c>
      <c r="AO100" s="4">
        <f t="shared" si="129"/>
        <v>14216.519643242815</v>
      </c>
      <c r="AP100" s="4">
        <f t="shared" si="129"/>
        <v>13790.02405394553</v>
      </c>
      <c r="AQ100" s="4">
        <f t="shared" si="129"/>
        <v>13376.323332327163</v>
      </c>
      <c r="AR100" s="4">
        <f t="shared" si="129"/>
        <v>12975.033632357348</v>
      </c>
      <c r="AS100" s="4">
        <f t="shared" si="129"/>
        <v>12585.782623386627</v>
      </c>
      <c r="AT100" s="4">
        <f t="shared" si="129"/>
        <v>12208.209144685028</v>
      </c>
      <c r="AU100" s="4">
        <f t="shared" si="129"/>
        <v>11841.962870344478</v>
      </c>
      <c r="AV100" s="4">
        <f t="shared" si="129"/>
        <v>11486.703984234144</v>
      </c>
      <c r="AW100" s="4">
        <f t="shared" si="129"/>
        <v>11142.10286470712</v>
      </c>
      <c r="AX100" s="4">
        <f t="shared" si="129"/>
        <v>10807.839778765905</v>
      </c>
      <c r="AY100" s="4">
        <f t="shared" si="129"/>
        <v>10483.604585402927</v>
      </c>
      <c r="AZ100" s="4">
        <f t="shared" si="129"/>
        <v>10169.096447840839</v>
      </c>
      <c r="BA100" s="4">
        <f t="shared" si="129"/>
        <v>9864.023554405614</v>
      </c>
      <c r="BB100" s="4">
        <f t="shared" si="129"/>
        <v>9568.1028477734453</v>
      </c>
      <c r="BC100" s="4">
        <f t="shared" si="129"/>
        <v>9281.0597623402409</v>
      </c>
      <c r="BD100" s="4">
        <f t="shared" si="129"/>
        <v>9002.6279694700333</v>
      </c>
      <c r="BE100" s="4">
        <f t="shared" si="129"/>
        <v>8732.5491303859326</v>
      </c>
      <c r="BF100" s="4">
        <f t="shared" si="129"/>
        <v>8470.5726564743545</v>
      </c>
      <c r="BG100" s="4">
        <f t="shared" si="129"/>
        <v>8216.4554767801237</v>
      </c>
      <c r="BH100" s="4">
        <f t="shared" si="129"/>
        <v>7969.9618124767194</v>
      </c>
      <c r="BI100" s="4">
        <f t="shared" si="129"/>
        <v>7730.8629581024179</v>
      </c>
      <c r="BJ100" s="4">
        <f t="shared" si="129"/>
        <v>7498.9370693593455</v>
      </c>
      <c r="BK100" s="4">
        <f t="shared" si="129"/>
        <v>7273.9689572785646</v>
      </c>
      <c r="BL100" s="4">
        <f t="shared" si="129"/>
        <v>7055.7498885602072</v>
      </c>
      <c r="BM100" s="4">
        <f t="shared" si="129"/>
        <v>6844.0773919034009</v>
      </c>
      <c r="BN100" s="4">
        <f t="shared" si="129"/>
        <v>6638.7550701462987</v>
      </c>
      <c r="BO100" s="4">
        <f t="shared" si="129"/>
        <v>6439.5924180419097</v>
      </c>
      <c r="BP100" s="4">
        <f t="shared" si="129"/>
        <v>6246.4046455006519</v>
      </c>
      <c r="BQ100" s="4">
        <f t="shared" si="129"/>
        <v>6059.0125061356321</v>
      </c>
      <c r="BR100" s="4">
        <f t="shared" si="129"/>
        <v>5877.242130951563</v>
      </c>
      <c r="BS100" s="4">
        <f t="shared" si="129"/>
        <v>5700.9248670230163</v>
      </c>
      <c r="BT100" s="4">
        <f t="shared" si="129"/>
        <v>5529.8971210123254</v>
      </c>
      <c r="BU100" s="4">
        <f t="shared" si="129"/>
        <v>5364.0002073819551</v>
      </c>
      <c r="BV100" s="4">
        <f t="shared" si="129"/>
        <v>5203.0802011604965</v>
      </c>
      <c r="BW100" s="4">
        <f t="shared" si="129"/>
        <v>5046.9877951256813</v>
      </c>
      <c r="BX100" s="4">
        <f t="shared" si="129"/>
        <v>4895.5781612719111</v>
      </c>
      <c r="BY100" s="4">
        <f t="shared" si="129"/>
        <v>4748.7108164337533</v>
      </c>
      <c r="BZ100" s="4">
        <f t="shared" si="129"/>
        <v>4606.2494919407409</v>
      </c>
      <c r="CA100" s="4">
        <f t="shared" si="129"/>
        <v>4468.0620071825188</v>
      </c>
      <c r="CB100" s="4">
        <f t="shared" si="129"/>
        <v>4334.0201469670428</v>
      </c>
      <c r="CC100" s="4">
        <f t="shared" si="129"/>
        <v>4203.9995425580319</v>
      </c>
      <c r="CD100" s="4">
        <f t="shared" si="129"/>
        <v>4077.8795562812907</v>
      </c>
      <c r="CE100" s="4">
        <f t="shared" si="129"/>
        <v>3955.5431695928519</v>
      </c>
      <c r="CF100" s="4">
        <f t="shared" si="129"/>
        <v>3836.8768745050661</v>
      </c>
      <c r="CG100" s="4">
        <f t="shared" si="129"/>
        <v>3721.7705682699138</v>
      </c>
      <c r="CH100" s="4">
        <f t="shared" si="129"/>
        <v>3610.1174512218163</v>
      </c>
      <c r="CI100" s="4">
        <f t="shared" si="129"/>
        <v>3501.8139276851616</v>
      </c>
      <c r="CJ100" s="4">
        <f t="shared" si="129"/>
        <v>3396.7595098546067</v>
      </c>
      <c r="CK100" s="4">
        <f t="shared" si="129"/>
        <v>3294.8567245589684</v>
      </c>
      <c r="CL100" s="4">
        <f t="shared" ref="CL100:DR100" si="130">CK100*(1+$AA$90)</f>
        <v>3196.0110228221993</v>
      </c>
      <c r="CM100" s="4">
        <f t="shared" si="130"/>
        <v>3100.1306921375331</v>
      </c>
      <c r="CN100" s="4">
        <f t="shared" si="130"/>
        <v>3007.1267713734069</v>
      </c>
      <c r="CO100" s="4">
        <f t="shared" si="130"/>
        <v>2916.9129682322045</v>
      </c>
      <c r="CP100" s="4">
        <f t="shared" si="130"/>
        <v>2829.4055791852384</v>
      </c>
      <c r="CQ100" s="4">
        <f t="shared" si="130"/>
        <v>2744.523411809681</v>
      </c>
      <c r="CR100" s="4">
        <f t="shared" si="130"/>
        <v>2662.1877094553906</v>
      </c>
      <c r="CS100" s="4">
        <f t="shared" si="130"/>
        <v>2582.3220781717287</v>
      </c>
      <c r="CT100" s="4">
        <f t="shared" si="130"/>
        <v>2504.8524158265768</v>
      </c>
      <c r="CU100" s="4">
        <f t="shared" si="130"/>
        <v>2429.7068433517793</v>
      </c>
      <c r="CV100" s="4">
        <f t="shared" si="130"/>
        <v>2356.815638051226</v>
      </c>
      <c r="CW100" s="4">
        <f t="shared" si="130"/>
        <v>2286.1111689096892</v>
      </c>
      <c r="CX100" s="4">
        <f t="shared" si="130"/>
        <v>2217.5278338423986</v>
      </c>
      <c r="CY100" s="4">
        <f t="shared" si="130"/>
        <v>2151.0019988271265</v>
      </c>
      <c r="CZ100" s="4">
        <f t="shared" si="130"/>
        <v>2086.4719388623125</v>
      </c>
      <c r="DA100" s="4">
        <f t="shared" si="130"/>
        <v>2023.8777806964431</v>
      </c>
      <c r="DB100" s="4">
        <f t="shared" si="130"/>
        <v>1963.1614472755498</v>
      </c>
      <c r="DC100" s="4">
        <f t="shared" si="130"/>
        <v>1904.2666038572831</v>
      </c>
      <c r="DD100" s="4">
        <f t="shared" si="130"/>
        <v>1847.1386057415646</v>
      </c>
      <c r="DE100" s="4">
        <f t="shared" si="130"/>
        <v>1791.7244475693176</v>
      </c>
      <c r="DF100" s="4">
        <f t="shared" si="130"/>
        <v>1737.9727141422379</v>
      </c>
      <c r="DG100" s="4">
        <f t="shared" si="130"/>
        <v>1685.8335327179707</v>
      </c>
      <c r="DH100" s="4">
        <f t="shared" si="130"/>
        <v>1635.2585267364316</v>
      </c>
      <c r="DI100" s="4">
        <f t="shared" si="130"/>
        <v>1586.2007709343386</v>
      </c>
      <c r="DJ100" s="4">
        <f t="shared" si="130"/>
        <v>1538.6147478063085</v>
      </c>
      <c r="DK100" s="4">
        <f t="shared" si="130"/>
        <v>1492.4563053721192</v>
      </c>
      <c r="DL100" s="4">
        <f t="shared" si="130"/>
        <v>1447.6826162109555</v>
      </c>
      <c r="DM100" s="4">
        <f t="shared" si="130"/>
        <v>1404.2521377246269</v>
      </c>
      <c r="DN100" s="4">
        <f t="shared" si="130"/>
        <v>1362.1245735928881</v>
      </c>
      <c r="DO100" s="4">
        <f t="shared" si="130"/>
        <v>1321.2608363851014</v>
      </c>
      <c r="DP100" s="4">
        <f t="shared" si="130"/>
        <v>1281.6230112935482</v>
      </c>
      <c r="DQ100" s="4">
        <f t="shared" si="130"/>
        <v>1243.1743209547417</v>
      </c>
      <c r="DR100" s="4">
        <f t="shared" si="130"/>
        <v>1205.8790913260993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0629-1DEB-43C9-8FF3-025097537BB3}">
  <dimension ref="A2:A5"/>
  <sheetViews>
    <sheetView workbookViewId="0">
      <selection activeCell="A5" sqref="A5"/>
    </sheetView>
  </sheetViews>
  <sheetFormatPr defaultRowHeight="14.25" x14ac:dyDescent="0.2"/>
  <sheetData>
    <row r="2" spans="1:1" x14ac:dyDescent="0.2">
      <c r="A2" t="s">
        <v>57</v>
      </c>
    </row>
    <row r="3" spans="1:1" x14ac:dyDescent="0.2">
      <c r="A3" s="2" t="s">
        <v>39</v>
      </c>
    </row>
    <row r="4" spans="1:1" x14ac:dyDescent="0.2">
      <c r="A4" t="s">
        <v>43</v>
      </c>
    </row>
    <row r="5" spans="1:1" x14ac:dyDescent="0.2">
      <c r="A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2025-05-11T02:59:56Z</dcterms:modified>
</cp:coreProperties>
</file>