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2527CF87-8999-4C9F-8D94-3A5CACA3CEE7}" xr6:coauthVersionLast="47" xr6:coauthVersionMax="47" xr10:uidLastSave="{00000000-0000-0000-0000-000000000000}"/>
  <bookViews>
    <workbookView xWindow="-105" yWindow="0" windowWidth="14610" windowHeight="15585" activeTab="1" xr2:uid="{A2F841EE-7F75-4F8C-A5F3-E12D8E28D6A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2" l="1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25" i="2"/>
  <c r="G33" i="2"/>
  <c r="G32" i="2"/>
  <c r="G31" i="2"/>
  <c r="G30" i="2"/>
  <c r="G29" i="2"/>
  <c r="G28" i="2"/>
  <c r="G27" i="2"/>
  <c r="G26" i="2"/>
  <c r="G24" i="2"/>
  <c r="G23" i="2"/>
  <c r="G22" i="2"/>
  <c r="R21" i="2"/>
  <c r="S21" i="2" s="1"/>
  <c r="T21" i="2" s="1"/>
  <c r="U21" i="2" s="1"/>
  <c r="Q21" i="2"/>
  <c r="P21" i="2"/>
  <c r="O21" i="2"/>
  <c r="N21" i="2"/>
  <c r="M21" i="2"/>
  <c r="L21" i="2"/>
  <c r="D21" i="2"/>
  <c r="E21" i="2"/>
  <c r="F21" i="2"/>
  <c r="G21" i="2"/>
  <c r="H21" i="2" s="1"/>
  <c r="I21" i="2" s="1"/>
  <c r="J21" i="2" s="1"/>
  <c r="C21" i="2"/>
  <c r="M34" i="2"/>
  <c r="N34" i="2"/>
  <c r="O34" i="2"/>
  <c r="P34" i="2"/>
  <c r="Q34" i="2"/>
  <c r="R34" i="2"/>
  <c r="S34" i="2"/>
  <c r="T34" i="2"/>
  <c r="U34" i="2"/>
  <c r="M51" i="2"/>
  <c r="M52" i="2" s="1"/>
  <c r="M53" i="2" s="1"/>
  <c r="N51" i="2"/>
  <c r="N52" i="2" s="1"/>
  <c r="N53" i="2" s="1"/>
  <c r="O51" i="2"/>
  <c r="O52" i="2" s="1"/>
  <c r="O53" i="2" s="1"/>
  <c r="P51" i="2"/>
  <c r="P52" i="2" s="1"/>
  <c r="P53" i="2" s="1"/>
  <c r="Q51" i="2"/>
  <c r="Q52" i="2" s="1"/>
  <c r="Q53" i="2" s="1"/>
  <c r="R51" i="2"/>
  <c r="R52" i="2" s="1"/>
  <c r="R53" i="2" s="1"/>
  <c r="S51" i="2"/>
  <c r="S52" i="2" s="1"/>
  <c r="S53" i="2" s="1"/>
  <c r="T51" i="2"/>
  <c r="U51" i="2"/>
  <c r="T52" i="2"/>
  <c r="T53" i="2" s="1"/>
  <c r="U52" i="2"/>
  <c r="U53" i="2" s="1"/>
  <c r="L51" i="2"/>
  <c r="L34" i="2"/>
  <c r="L52" i="2" s="1"/>
  <c r="L53" i="2" s="1"/>
  <c r="D34" i="2"/>
  <c r="E34" i="2"/>
  <c r="F34" i="2"/>
  <c r="F52" i="2" s="1"/>
  <c r="F53" i="2" s="1"/>
  <c r="G34" i="2"/>
  <c r="H34" i="2"/>
  <c r="H52" i="2" s="1"/>
  <c r="H53" i="2" s="1"/>
  <c r="I34" i="2"/>
  <c r="J34" i="2"/>
  <c r="J52" i="2" s="1"/>
  <c r="J53" i="2" s="1"/>
  <c r="D51" i="2"/>
  <c r="E51" i="2"/>
  <c r="F51" i="2"/>
  <c r="G51" i="2"/>
  <c r="H51" i="2"/>
  <c r="I51" i="2"/>
  <c r="I52" i="2" s="1"/>
  <c r="I53" i="2" s="1"/>
  <c r="J51" i="2"/>
  <c r="D52" i="2"/>
  <c r="D53" i="2" s="1"/>
  <c r="E52" i="2"/>
  <c r="E53" i="2" s="1"/>
  <c r="C53" i="2"/>
  <c r="C52" i="2"/>
  <c r="C51" i="2"/>
  <c r="C34" i="2"/>
  <c r="L19" i="2"/>
  <c r="H18" i="2"/>
  <c r="I18" i="2"/>
  <c r="J18" i="2"/>
  <c r="D19" i="2"/>
  <c r="E19" i="2"/>
  <c r="G11" i="2"/>
  <c r="C11" i="2"/>
  <c r="N18" i="2"/>
  <c r="O18" i="2"/>
  <c r="P18" i="2"/>
  <c r="Q18" i="2"/>
  <c r="R18" i="2"/>
  <c r="S18" i="2"/>
  <c r="T18" i="2"/>
  <c r="U18" i="2"/>
  <c r="M18" i="2"/>
  <c r="G18" i="2"/>
  <c r="M6" i="2"/>
  <c r="M19" i="2" s="1"/>
  <c r="N6" i="2"/>
  <c r="N19" i="2" s="1"/>
  <c r="O6" i="2"/>
  <c r="O19" i="2" s="1"/>
  <c r="P6" i="2"/>
  <c r="P19" i="2" s="1"/>
  <c r="Q6" i="2"/>
  <c r="Q19" i="2" s="1"/>
  <c r="R6" i="2"/>
  <c r="R19" i="2" s="1"/>
  <c r="S6" i="2"/>
  <c r="S19" i="2" s="1"/>
  <c r="T6" i="2"/>
  <c r="T10" i="2" s="1"/>
  <c r="T12" i="2" s="1"/>
  <c r="T14" i="2" s="1"/>
  <c r="U6" i="2"/>
  <c r="U10" i="2" s="1"/>
  <c r="U12" i="2" s="1"/>
  <c r="U14" i="2" s="1"/>
  <c r="M9" i="2"/>
  <c r="M10" i="2" s="1"/>
  <c r="M12" i="2" s="1"/>
  <c r="M14" i="2" s="1"/>
  <c r="N9" i="2"/>
  <c r="N10" i="2" s="1"/>
  <c r="N12" i="2" s="1"/>
  <c r="N14" i="2" s="1"/>
  <c r="O9" i="2"/>
  <c r="O10" i="2" s="1"/>
  <c r="O12" i="2" s="1"/>
  <c r="O14" i="2" s="1"/>
  <c r="P9" i="2"/>
  <c r="P10" i="2" s="1"/>
  <c r="P12" i="2" s="1"/>
  <c r="P14" i="2" s="1"/>
  <c r="Q9" i="2"/>
  <c r="Q10" i="2" s="1"/>
  <c r="Q12" i="2" s="1"/>
  <c r="Q14" i="2" s="1"/>
  <c r="R9" i="2"/>
  <c r="S9" i="2"/>
  <c r="T9" i="2"/>
  <c r="U9" i="2"/>
  <c r="L9" i="2"/>
  <c r="L6" i="2"/>
  <c r="L10" i="2" s="1"/>
  <c r="L12" i="2" s="1"/>
  <c r="L14" i="2" s="1"/>
  <c r="D6" i="2"/>
  <c r="D10" i="2" s="1"/>
  <c r="D12" i="2" s="1"/>
  <c r="D14" i="2" s="1"/>
  <c r="E6" i="2"/>
  <c r="E10" i="2" s="1"/>
  <c r="E12" i="2" s="1"/>
  <c r="E14" i="2" s="1"/>
  <c r="F6" i="2"/>
  <c r="F19" i="2" s="1"/>
  <c r="G6" i="2"/>
  <c r="G19" i="2" s="1"/>
  <c r="H6" i="2"/>
  <c r="H19" i="2" s="1"/>
  <c r="I6" i="2"/>
  <c r="I19" i="2" s="1"/>
  <c r="J6" i="2"/>
  <c r="J19" i="2" s="1"/>
  <c r="C6" i="2"/>
  <c r="C10" i="2" s="1"/>
  <c r="C12" i="2" s="1"/>
  <c r="C14" i="2" s="1"/>
  <c r="D9" i="2"/>
  <c r="E9" i="2"/>
  <c r="F9" i="2"/>
  <c r="G9" i="2"/>
  <c r="H9" i="2"/>
  <c r="I9" i="2"/>
  <c r="J9" i="2"/>
  <c r="C9" i="2"/>
  <c r="M2" i="2"/>
  <c r="N2" i="2" s="1"/>
  <c r="O2" i="2" s="1"/>
  <c r="P2" i="2" s="1"/>
  <c r="Q2" i="2" s="1"/>
  <c r="R2" i="2" s="1"/>
  <c r="S2" i="2" s="1"/>
  <c r="T2" i="2" s="1"/>
  <c r="U2" i="2" s="1"/>
  <c r="K7" i="1"/>
  <c r="K6" i="1"/>
  <c r="K5" i="1"/>
  <c r="K4" i="1"/>
  <c r="K3" i="1"/>
  <c r="G52" i="2" l="1"/>
  <c r="G53" i="2" s="1"/>
  <c r="U19" i="2"/>
  <c r="I10" i="2"/>
  <c r="I12" i="2" s="1"/>
  <c r="I14" i="2" s="1"/>
  <c r="F10" i="2"/>
  <c r="F12" i="2" s="1"/>
  <c r="F14" i="2" s="1"/>
  <c r="T19" i="2"/>
  <c r="C19" i="2"/>
  <c r="J10" i="2"/>
  <c r="J12" i="2" s="1"/>
  <c r="J14" i="2" s="1"/>
  <c r="H10" i="2"/>
  <c r="H12" i="2" s="1"/>
  <c r="H14" i="2" s="1"/>
  <c r="S10" i="2"/>
  <c r="S12" i="2" s="1"/>
  <c r="S14" i="2" s="1"/>
  <c r="R10" i="2"/>
  <c r="R12" i="2" s="1"/>
  <c r="R14" i="2" s="1"/>
  <c r="G10" i="2"/>
  <c r="G12" i="2" s="1"/>
  <c r="G14" i="2" s="1"/>
</calcChain>
</file>

<file path=xl/sharedStrings.xml><?xml version="1.0" encoding="utf-8"?>
<sst xmlns="http://schemas.openxmlformats.org/spreadsheetml/2006/main" count="66" uniqueCount="59">
  <si>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</si>
  <si>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</si>
  <si>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</si>
  <si>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</si>
  <si>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</si>
  <si>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</si>
  <si>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</si>
  <si>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</si>
  <si>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</si>
  <si>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</si>
  <si>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</si>
  <si>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</si>
  <si>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</si>
  <si>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</si>
  <si>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</si>
  <si>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Revenue</t>
  </si>
  <si>
    <t>Fuel/Power Costs</t>
  </si>
  <si>
    <t>Operating Costs</t>
  </si>
  <si>
    <t>D&amp;A</t>
  </si>
  <si>
    <t>SG&amp;A</t>
  </si>
  <si>
    <t>Operating Expenses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</si>
  <si>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</si>
  <si>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</si>
  <si>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</si>
  <si>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</si>
  <si>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</si>
  <si>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</si>
  <si>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</si>
  <si>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Gross Margin</t>
  </si>
  <si>
    <t>Net Cash</t>
  </si>
  <si>
    <t>Gross Profit</t>
  </si>
  <si>
    <t>AR</t>
  </si>
  <si>
    <t>Inventories</t>
  </si>
  <si>
    <t>Prepaids</t>
  </si>
  <si>
    <t>Assets</t>
  </si>
  <si>
    <t>Investments</t>
  </si>
  <si>
    <t>PP&amp;E</t>
  </si>
  <si>
    <t>GW</t>
  </si>
  <si>
    <t>Intangible Assets</t>
  </si>
  <si>
    <t>DT</t>
  </si>
  <si>
    <t>Other Assets</t>
  </si>
  <si>
    <t>Current Debt</t>
  </si>
  <si>
    <t>AP</t>
  </si>
  <si>
    <t>AR Financing</t>
  </si>
  <si>
    <t>Contractual Liabilities</t>
  </si>
  <si>
    <t>Contractual Assets</t>
  </si>
  <si>
    <t>Deposits</t>
  </si>
  <si>
    <t>Accrued Liabilities</t>
  </si>
  <si>
    <t>Retirement Obligations</t>
  </si>
  <si>
    <t>LT Deposits</t>
  </si>
  <si>
    <t>Forward Repurchase Obligation</t>
  </si>
  <si>
    <t>Other</t>
  </si>
  <si>
    <t>Other LT Liabilities</t>
  </si>
  <si>
    <t>Contractual LT</t>
  </si>
  <si>
    <t>LT DT</t>
  </si>
  <si>
    <t>LT Retirement Obligations</t>
  </si>
  <si>
    <t>Liabilities</t>
  </si>
  <si>
    <t>L+SE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</si>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</sst>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3" fontId="0" fillId="0" borderId="0" xfId="0" applyNumberForma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7327</xdr:colOff>
      <xdr:row>0</xdr:row>
      <xdr:rowOff>21981</xdr:rowOff>
    </xdr:from>
    <xdr:to>
      <xdr:col>7</xdr:col>
      <xdr:colOff>21981</xdr:colOff>
      <xdr:row>35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7426E6D-639C-20F0-422D-EFADAC61E571}"/>
            </a:ext>
          </a:extLst>
        </xdr:cNvPr>
        <xdr:cNvCxnSpPr/>
      </xdr:nvCxnSpPr>
      <xdr:spPr>
        <a:xfrm>
          <a:off x="4593981" y="21981"/>
          <a:ext cx="14654" cy="5619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0</xdr:row>
      <xdr:rowOff>14653</xdr:rowOff>
    </xdr:from>
    <xdr:to>
      <xdr:col>16</xdr:col>
      <xdr:colOff>14654</xdr:colOff>
      <xdr:row>34</xdr:row>
      <xdr:rowOff>153865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32BC5C4-69D7-40EF-B96D-3F8012D29D25}"/>
            </a:ext>
          </a:extLst>
        </xdr:cNvPr>
        <xdr:cNvCxnSpPr/>
      </xdr:nvCxnSpPr>
      <xdr:spPr>
        <a:xfrm>
          <a:off x="10059865" y="14653"/>
          <a:ext cx="14654" cy="5619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D22F-CCFA-4AD5-A9DB-A7687F64C163}">
  <dimension ref="J2:L7"/>
  <sheetViews>
    <sheetView zoomScale="115" zoomScaleNormal="115" workbookViewId="0">
      <selection activeCell="C8" sqref="C8"/>
    </sheetView>
  </sheetViews>
  <sheetFormatPr defaultRowHeight="12.75" x14ac:dyDescent="0.2"/>
  <sheetData>
    <row r="2" spans="10:12" x14ac:dyDescent="0.2">
      <c r="J2" t="s">
        <v>0</v>
      </c>
      <c r="K2" s="1">
        <v>197</v>
      </c>
    </row>
    <row r="3" spans="10:12" x14ac:dyDescent="0.2">
      <c r="J3" t="s">
        <v>1</v>
      </c>
      <c r="K3" s="2">
        <f>339.332</f>
        <v>339.33199999999999</v>
      </c>
      <c r="L3" t="s">
        <v>6</v>
      </c>
    </row>
    <row r="4" spans="10:12" x14ac:dyDescent="0.2">
      <c r="J4" t="s">
        <v>2</v>
      </c>
      <c r="K4" s="2">
        <f>K3*K2</f>
        <v>66848.403999999995</v>
      </c>
    </row>
    <row r="5" spans="10:12" x14ac:dyDescent="0.2">
      <c r="J5" t="s">
        <v>3</v>
      </c>
      <c r="K5" s="2">
        <f>561+29</f>
        <v>590</v>
      </c>
      <c r="L5" t="s">
        <v>6</v>
      </c>
    </row>
    <row r="6" spans="10:12" x14ac:dyDescent="0.2">
      <c r="J6" t="s">
        <v>4</v>
      </c>
      <c r="K6" s="2">
        <f>446+15423+632+1459+512+3937+1228</f>
        <v>23637</v>
      </c>
      <c r="L6" t="s">
        <v>6</v>
      </c>
    </row>
    <row r="7" spans="10:12" x14ac:dyDescent="0.2">
      <c r="J7" t="s">
        <v>5</v>
      </c>
      <c r="K7" s="2">
        <f>K4+K6-K5</f>
        <v>89895.403999999995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84837-3EC4-4FC7-A1BA-DFB4B55BFB48}">
  <dimension ref="A1:U53"/>
  <sheetViews>
    <sheetView tabSelected="1" zoomScale="130" zoomScaleNormal="130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G52" sqref="G52"/>
    </sheetView>
  </sheetViews>
  <sheetFormatPr defaultRowHeight="12.75" x14ac:dyDescent="0.2"/>
  <cols>
    <col min="1" max="1" width="5" style="2" bestFit="1" customWidth="1"/>
    <col min="2" max="2" width="27.42578125" style="2" bestFit="1" customWidth="1"/>
    <col min="3" max="3" width="9.140625" style="2" customWidth="1"/>
    <col min="4" max="6" width="9.140625" style="2"/>
    <col min="7" max="7" width="9.140625" style="2" customWidth="1"/>
    <col min="8" max="16384" width="9.140625" style="2"/>
  </cols>
  <sheetData>
    <row r="1" spans="1:21" x14ac:dyDescent="0.2">
      <c r="A1" s="3" t="s">
        <v>7</v>
      </c>
    </row>
    <row r="2" spans="1:21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6</v>
      </c>
      <c r="H2" s="2" t="s">
        <v>12</v>
      </c>
      <c r="I2" s="2" t="s">
        <v>13</v>
      </c>
      <c r="J2" s="2" t="s">
        <v>14</v>
      </c>
      <c r="L2" s="5">
        <v>2020</v>
      </c>
      <c r="M2" s="5">
        <f>L2+1</f>
        <v>2021</v>
      </c>
      <c r="N2" s="5">
        <f t="shared" ref="N2:U2" si="0">M2+1</f>
        <v>2022</v>
      </c>
      <c r="O2" s="5">
        <f t="shared" si="0"/>
        <v>2023</v>
      </c>
      <c r="P2" s="5">
        <f t="shared" si="0"/>
        <v>2024</v>
      </c>
      <c r="Q2" s="5">
        <f t="shared" si="0"/>
        <v>2025</v>
      </c>
      <c r="R2" s="5">
        <f t="shared" si="0"/>
        <v>2026</v>
      </c>
      <c r="S2" s="5">
        <f t="shared" si="0"/>
        <v>2027</v>
      </c>
      <c r="T2" s="5">
        <f t="shared" si="0"/>
        <v>2028</v>
      </c>
      <c r="U2" s="5">
        <f t="shared" si="0"/>
        <v>2029</v>
      </c>
    </row>
    <row r="3" spans="1:21" s="4" customFormat="1" x14ac:dyDescent="0.2">
      <c r="A3" s="2"/>
      <c r="B3" s="4" t="s">
        <v>15</v>
      </c>
      <c r="C3" s="4">
        <v>3054</v>
      </c>
      <c r="G3" s="4">
        <v>3933</v>
      </c>
    </row>
    <row r="4" spans="1:21" x14ac:dyDescent="0.2">
      <c r="B4" s="2" t="s">
        <v>16</v>
      </c>
      <c r="C4" s="2">
        <v>1716</v>
      </c>
      <c r="G4" s="2">
        <v>2447</v>
      </c>
    </row>
    <row r="5" spans="1:21" x14ac:dyDescent="0.2">
      <c r="B5" s="2" t="s">
        <v>17</v>
      </c>
      <c r="C5" s="2">
        <v>498</v>
      </c>
      <c r="G5" s="2">
        <v>693</v>
      </c>
    </row>
    <row r="6" spans="1:21" x14ac:dyDescent="0.2">
      <c r="B6" s="2" t="s">
        <v>30</v>
      </c>
      <c r="C6" s="2">
        <f>C3-SUM(C4:C5)</f>
        <v>840</v>
      </c>
      <c r="D6" s="2">
        <f t="shared" ref="D6:L6" si="1">D3-SUM(D4:D5)</f>
        <v>0</v>
      </c>
      <c r="E6" s="2">
        <f t="shared" si="1"/>
        <v>0</v>
      </c>
      <c r="F6" s="2">
        <f t="shared" si="1"/>
        <v>0</v>
      </c>
      <c r="G6" s="2">
        <f t="shared" si="1"/>
        <v>793</v>
      </c>
      <c r="H6" s="2">
        <f t="shared" si="1"/>
        <v>0</v>
      </c>
      <c r="I6" s="2">
        <f t="shared" si="1"/>
        <v>0</v>
      </c>
      <c r="J6" s="2">
        <f t="shared" si="1"/>
        <v>0</v>
      </c>
      <c r="L6" s="2">
        <f t="shared" si="1"/>
        <v>0</v>
      </c>
      <c r="M6" s="2">
        <f t="shared" ref="M6" si="2">M3-SUM(M4:M5)</f>
        <v>0</v>
      </c>
      <c r="N6" s="2">
        <f t="shared" ref="N6" si="3">N3-SUM(N4:N5)</f>
        <v>0</v>
      </c>
      <c r="O6" s="2">
        <f t="shared" ref="O6" si="4">O3-SUM(O4:O5)</f>
        <v>0</v>
      </c>
      <c r="P6" s="2">
        <f t="shared" ref="P6" si="5">P3-SUM(P4:P5)</f>
        <v>0</v>
      </c>
      <c r="Q6" s="2">
        <f t="shared" ref="Q6" si="6">Q3-SUM(Q4:Q5)</f>
        <v>0</v>
      </c>
      <c r="R6" s="2">
        <f t="shared" ref="R6" si="7">R3-SUM(R4:R5)</f>
        <v>0</v>
      </c>
      <c r="S6" s="2">
        <f t="shared" ref="S6" si="8">S3-SUM(S4:S5)</f>
        <v>0</v>
      </c>
      <c r="T6" s="2">
        <f t="shared" ref="T6" si="9">T3-SUM(T4:T5)</f>
        <v>0</v>
      </c>
      <c r="U6" s="2">
        <f t="shared" ref="U6" si="10">U3-SUM(U4:U5)</f>
        <v>0</v>
      </c>
    </row>
    <row r="7" spans="1:21" x14ac:dyDescent="0.2">
      <c r="B7" s="2" t="s">
        <v>18</v>
      </c>
      <c r="C7" s="2">
        <v>403</v>
      </c>
      <c r="G7" s="2">
        <v>522</v>
      </c>
    </row>
    <row r="8" spans="1:21" x14ac:dyDescent="0.2">
      <c r="B8" s="2" t="s">
        <v>19</v>
      </c>
      <c r="C8" s="2">
        <v>351</v>
      </c>
      <c r="G8" s="2">
        <v>391</v>
      </c>
    </row>
    <row r="9" spans="1:21" x14ac:dyDescent="0.2">
      <c r="B9" s="2" t="s">
        <v>20</v>
      </c>
      <c r="C9" s="2">
        <f>SUM(C7:C8)</f>
        <v>754</v>
      </c>
      <c r="D9" s="2">
        <f t="shared" ref="D9:L9" si="11">SUM(D7:D8)</f>
        <v>0</v>
      </c>
      <c r="E9" s="2">
        <f t="shared" si="11"/>
        <v>0</v>
      </c>
      <c r="F9" s="2">
        <f t="shared" si="11"/>
        <v>0</v>
      </c>
      <c r="G9" s="2">
        <f t="shared" si="11"/>
        <v>913</v>
      </c>
      <c r="H9" s="2">
        <f t="shared" si="11"/>
        <v>0</v>
      </c>
      <c r="I9" s="2">
        <f t="shared" si="11"/>
        <v>0</v>
      </c>
      <c r="J9" s="2">
        <f t="shared" si="11"/>
        <v>0</v>
      </c>
      <c r="L9" s="2">
        <f t="shared" si="11"/>
        <v>0</v>
      </c>
      <c r="M9" s="2">
        <f t="shared" ref="M9" si="12">SUM(M7:M8)</f>
        <v>0</v>
      </c>
      <c r="N9" s="2">
        <f t="shared" ref="N9" si="13">SUM(N7:N8)</f>
        <v>0</v>
      </c>
      <c r="O9" s="2">
        <f t="shared" ref="O9" si="14">SUM(O7:O8)</f>
        <v>0</v>
      </c>
      <c r="P9" s="2">
        <f t="shared" ref="P9" si="15">SUM(P7:P8)</f>
        <v>0</v>
      </c>
      <c r="Q9" s="2">
        <f t="shared" ref="Q9" si="16">SUM(Q7:Q8)</f>
        <v>0</v>
      </c>
      <c r="R9" s="2">
        <f t="shared" ref="R9" si="17">SUM(R7:R8)</f>
        <v>0</v>
      </c>
      <c r="S9" s="2">
        <f t="shared" ref="S9" si="18">SUM(S7:S8)</f>
        <v>0</v>
      </c>
      <c r="T9" s="2">
        <f t="shared" ref="T9" si="19">SUM(T7:T8)</f>
        <v>0</v>
      </c>
      <c r="U9" s="2">
        <f t="shared" ref="U9" si="20">SUM(U7:U8)</f>
        <v>0</v>
      </c>
    </row>
    <row r="10" spans="1:21" x14ac:dyDescent="0.2">
      <c r="B10" s="2" t="s">
        <v>21</v>
      </c>
      <c r="C10" s="2">
        <f>C6-C9</f>
        <v>86</v>
      </c>
      <c r="D10" s="2">
        <f t="shared" ref="D10:L10" si="21">D6-D9</f>
        <v>0</v>
      </c>
      <c r="E10" s="2">
        <f t="shared" si="21"/>
        <v>0</v>
      </c>
      <c r="F10" s="2">
        <f t="shared" si="21"/>
        <v>0</v>
      </c>
      <c r="G10" s="2">
        <f t="shared" si="21"/>
        <v>-120</v>
      </c>
      <c r="H10" s="2">
        <f t="shared" si="21"/>
        <v>0</v>
      </c>
      <c r="I10" s="2">
        <f t="shared" si="21"/>
        <v>0</v>
      </c>
      <c r="J10" s="2">
        <f t="shared" si="21"/>
        <v>0</v>
      </c>
      <c r="L10" s="2">
        <f t="shared" si="21"/>
        <v>0</v>
      </c>
      <c r="M10" s="2">
        <f t="shared" ref="M10" si="22">M6-M9</f>
        <v>0</v>
      </c>
      <c r="N10" s="2">
        <f t="shared" ref="N10" si="23">N6-N9</f>
        <v>0</v>
      </c>
      <c r="O10" s="2">
        <f t="shared" ref="O10" si="24">O6-O9</f>
        <v>0</v>
      </c>
      <c r="P10" s="2">
        <f t="shared" ref="P10" si="25">P6-P9</f>
        <v>0</v>
      </c>
      <c r="Q10" s="2">
        <f t="shared" ref="Q10" si="26">Q6-Q9</f>
        <v>0</v>
      </c>
      <c r="R10" s="2">
        <f t="shared" ref="R10" si="27">R6-R9</f>
        <v>0</v>
      </c>
      <c r="S10" s="2">
        <f t="shared" ref="S10" si="28">S6-S9</f>
        <v>0</v>
      </c>
      <c r="T10" s="2">
        <f t="shared" ref="T10" si="29">T6-T9</f>
        <v>0</v>
      </c>
      <c r="U10" s="2">
        <f t="shared" ref="U10" si="30">U6-U9</f>
        <v>0</v>
      </c>
    </row>
    <row r="11" spans="1:21" x14ac:dyDescent="0.2">
      <c r="B11" s="2" t="s">
        <v>22</v>
      </c>
      <c r="C11" s="2">
        <f>-170</f>
        <v>-170</v>
      </c>
      <c r="G11" s="2">
        <f>-319</f>
        <v>-319</v>
      </c>
    </row>
    <row r="12" spans="1:21" x14ac:dyDescent="0.2">
      <c r="B12" s="2" t="s">
        <v>23</v>
      </c>
      <c r="C12" s="2">
        <f>C10+C11</f>
        <v>-84</v>
      </c>
      <c r="D12" s="2">
        <f t="shared" ref="D12:L12" si="31">D10+D11</f>
        <v>0</v>
      </c>
      <c r="E12" s="2">
        <f t="shared" si="31"/>
        <v>0</v>
      </c>
      <c r="F12" s="2">
        <f t="shared" si="31"/>
        <v>0</v>
      </c>
      <c r="G12" s="2">
        <f t="shared" si="31"/>
        <v>-439</v>
      </c>
      <c r="H12" s="2">
        <f t="shared" si="31"/>
        <v>0</v>
      </c>
      <c r="I12" s="2">
        <f t="shared" si="31"/>
        <v>0</v>
      </c>
      <c r="J12" s="2">
        <f t="shared" si="31"/>
        <v>0</v>
      </c>
      <c r="L12" s="2">
        <f t="shared" si="31"/>
        <v>0</v>
      </c>
      <c r="M12" s="2">
        <f t="shared" ref="M12" si="32">M10+M11</f>
        <v>0</v>
      </c>
      <c r="N12" s="2">
        <f t="shared" ref="N12" si="33">N10+N11</f>
        <v>0</v>
      </c>
      <c r="O12" s="2">
        <f t="shared" ref="O12" si="34">O10+O11</f>
        <v>0</v>
      </c>
      <c r="P12" s="2">
        <f t="shared" ref="P12" si="35">P10+P11</f>
        <v>0</v>
      </c>
      <c r="Q12" s="2">
        <f t="shared" ref="Q12" si="36">Q10+Q11</f>
        <v>0</v>
      </c>
      <c r="R12" s="2">
        <f t="shared" ref="R12" si="37">R10+R11</f>
        <v>0</v>
      </c>
      <c r="S12" s="2">
        <f t="shared" ref="S12" si="38">S10+S11</f>
        <v>0</v>
      </c>
      <c r="T12" s="2">
        <f t="shared" ref="T12" si="39">T10+T11</f>
        <v>0</v>
      </c>
      <c r="U12" s="2">
        <f t="shared" ref="U12" si="40">U10+U11</f>
        <v>0</v>
      </c>
    </row>
    <row r="13" spans="1:21" x14ac:dyDescent="0.2">
      <c r="B13" s="2" t="s">
        <v>24</v>
      </c>
      <c r="C13" s="2">
        <v>-20</v>
      </c>
      <c r="G13" s="2">
        <v>-176</v>
      </c>
    </row>
    <row r="14" spans="1:21" x14ac:dyDescent="0.2">
      <c r="B14" s="2" t="s">
        <v>25</v>
      </c>
      <c r="C14" s="2">
        <f>C12-C13</f>
        <v>-64</v>
      </c>
      <c r="D14" s="2">
        <f t="shared" ref="D14:L14" si="41">D12-D13</f>
        <v>0</v>
      </c>
      <c r="E14" s="2">
        <f t="shared" si="41"/>
        <v>0</v>
      </c>
      <c r="F14" s="2">
        <f t="shared" si="41"/>
        <v>0</v>
      </c>
      <c r="G14" s="2">
        <f t="shared" si="41"/>
        <v>-263</v>
      </c>
      <c r="H14" s="2">
        <f t="shared" si="41"/>
        <v>0</v>
      </c>
      <c r="I14" s="2">
        <f t="shared" si="41"/>
        <v>0</v>
      </c>
      <c r="J14" s="2">
        <f t="shared" si="41"/>
        <v>0</v>
      </c>
      <c r="L14" s="2">
        <f t="shared" si="41"/>
        <v>0</v>
      </c>
      <c r="M14" s="2">
        <f t="shared" ref="M14" si="42">M12-M13</f>
        <v>0</v>
      </c>
      <c r="N14" s="2">
        <f t="shared" ref="N14" si="43">N12-N13</f>
        <v>0</v>
      </c>
      <c r="O14" s="2">
        <f t="shared" ref="O14" si="44">O12-O13</f>
        <v>0</v>
      </c>
      <c r="P14" s="2">
        <f t="shared" ref="P14" si="45">P12-P13</f>
        <v>0</v>
      </c>
      <c r="Q14" s="2">
        <f t="shared" ref="Q14" si="46">Q12-Q13</f>
        <v>0</v>
      </c>
      <c r="R14" s="2">
        <f t="shared" ref="R14" si="47">R12-R13</f>
        <v>0</v>
      </c>
      <c r="S14" s="2">
        <f t="shared" ref="S14" si="48">S12-S13</f>
        <v>0</v>
      </c>
      <c r="T14" s="2">
        <f t="shared" ref="T14" si="49">T12-T13</f>
        <v>0</v>
      </c>
      <c r="U14" s="2">
        <f t="shared" ref="U14" si="50">U12-U13</f>
        <v>0</v>
      </c>
    </row>
    <row r="15" spans="1:21" x14ac:dyDescent="0.2">
      <c r="B15" s="2" t="s">
        <v>1</v>
      </c>
    </row>
    <row r="16" spans="1:21" x14ac:dyDescent="0.2">
      <c r="B16" s="2" t="s">
        <v>26</v>
      </c>
    </row>
    <row r="18" spans="1:21" s="4" customFormat="1" x14ac:dyDescent="0.2">
      <c r="A18" s="2"/>
      <c r="B18" s="4" t="s">
        <v>27</v>
      </c>
      <c r="G18" s="6">
        <f>G3/C3-1</f>
        <v>0.28781925343811388</v>
      </c>
      <c r="H18" s="6" t="e">
        <f t="shared" ref="H18:J18" si="51">H3/D3-1</f>
        <v>#DIV/0!</v>
      </c>
      <c r="I18" s="6" t="e">
        <f t="shared" si="51"/>
        <v>#DIV/0!</v>
      </c>
      <c r="J18" s="6" t="e">
        <f t="shared" si="51"/>
        <v>#DIV/0!</v>
      </c>
      <c r="M18" s="4" t="e">
        <f>M3/L3-1</f>
        <v>#DIV/0!</v>
      </c>
      <c r="N18" s="4" t="e">
        <f t="shared" ref="N18:U18" si="52">N3/M3-1</f>
        <v>#DIV/0!</v>
      </c>
      <c r="O18" s="4" t="e">
        <f t="shared" si="52"/>
        <v>#DIV/0!</v>
      </c>
      <c r="P18" s="4" t="e">
        <f t="shared" si="52"/>
        <v>#DIV/0!</v>
      </c>
      <c r="Q18" s="4" t="e">
        <f t="shared" si="52"/>
        <v>#DIV/0!</v>
      </c>
      <c r="R18" s="4" t="e">
        <f t="shared" si="52"/>
        <v>#DIV/0!</v>
      </c>
      <c r="S18" s="4" t="e">
        <f t="shared" si="52"/>
        <v>#DIV/0!</v>
      </c>
      <c r="T18" s="4" t="e">
        <f t="shared" si="52"/>
        <v>#DIV/0!</v>
      </c>
      <c r="U18" s="4" t="e">
        <f t="shared" si="52"/>
        <v>#DIV/0!</v>
      </c>
    </row>
    <row r="19" spans="1:21" x14ac:dyDescent="0.2">
      <c r="B19" s="2" t="s">
        <v>28</v>
      </c>
      <c r="C19" s="7">
        <f t="shared" ref="C19:U19" si="53">C6/C3</f>
        <v>0.27504911591355602</v>
      </c>
      <c r="D19" s="7" t="e">
        <f t="shared" si="53"/>
        <v>#DIV/0!</v>
      </c>
      <c r="E19" s="7" t="e">
        <f t="shared" si="53"/>
        <v>#DIV/0!</v>
      </c>
      <c r="F19" s="7" t="e">
        <f t="shared" si="53"/>
        <v>#DIV/0!</v>
      </c>
      <c r="G19" s="7">
        <f t="shared" si="53"/>
        <v>0.20162725654716501</v>
      </c>
      <c r="H19" s="7" t="e">
        <f t="shared" si="53"/>
        <v>#DIV/0!</v>
      </c>
      <c r="I19" s="7" t="e">
        <f t="shared" si="53"/>
        <v>#DIV/0!</v>
      </c>
      <c r="J19" s="7" t="e">
        <f t="shared" si="53"/>
        <v>#DIV/0!</v>
      </c>
      <c r="L19" s="7" t="e">
        <f t="shared" si="53"/>
        <v>#DIV/0!</v>
      </c>
      <c r="M19" s="7" t="e">
        <f t="shared" si="53"/>
        <v>#DIV/0!</v>
      </c>
      <c r="N19" s="7" t="e">
        <f t="shared" si="53"/>
        <v>#DIV/0!</v>
      </c>
      <c r="O19" s="7" t="e">
        <f t="shared" si="53"/>
        <v>#DIV/0!</v>
      </c>
      <c r="P19" s="7" t="e">
        <f t="shared" si="53"/>
        <v>#DIV/0!</v>
      </c>
      <c r="Q19" s="7" t="e">
        <f t="shared" si="53"/>
        <v>#DIV/0!</v>
      </c>
      <c r="R19" s="7" t="e">
        <f t="shared" si="53"/>
        <v>#DIV/0!</v>
      </c>
      <c r="S19" s="7" t="e">
        <f t="shared" si="53"/>
        <v>#DIV/0!</v>
      </c>
      <c r="T19" s="7" t="e">
        <f t="shared" si="53"/>
        <v>#DIV/0!</v>
      </c>
      <c r="U19" s="7" t="e">
        <f t="shared" si="53"/>
        <v>#DIV/0!</v>
      </c>
    </row>
    <row r="21" spans="1:21" x14ac:dyDescent="0.2">
      <c r="B21" s="2" t="s">
        <v>29</v>
      </c>
      <c r="C21" s="2">
        <f>C22-SUM(C44:C50)</f>
        <v>0</v>
      </c>
      <c r="D21" s="2">
        <f t="shared" ref="D21:G21" si="54">D22-SUM(D44:D50)</f>
        <v>0</v>
      </c>
      <c r="E21" s="2">
        <f t="shared" si="54"/>
        <v>0</v>
      </c>
      <c r="F21" s="2">
        <f t="shared" si="54"/>
        <v>0</v>
      </c>
      <c r="G21" s="2">
        <f t="shared" si="54"/>
        <v>-23047</v>
      </c>
      <c r="H21" s="2">
        <f>G21+H14</f>
        <v>-23047</v>
      </c>
      <c r="I21" s="2">
        <f t="shared" ref="I21:J21" si="55">H21+I14</f>
        <v>-23047</v>
      </c>
      <c r="J21" s="2">
        <f t="shared" si="55"/>
        <v>-23047</v>
      </c>
      <c r="L21" s="2">
        <f>L22-SUM(L44:L50)</f>
        <v>0</v>
      </c>
      <c r="M21" s="2">
        <f t="shared" ref="M21" si="56">M22-SUM(M44:M50)</f>
        <v>0</v>
      </c>
      <c r="N21" s="2">
        <f t="shared" ref="N21" si="57">N22-SUM(N44:N50)</f>
        <v>0</v>
      </c>
      <c r="O21" s="2">
        <f t="shared" ref="O21" si="58">O22-SUM(O44:O50)</f>
        <v>0</v>
      </c>
      <c r="P21" s="2">
        <f t="shared" ref="P21" si="59">P22-SUM(P44:P50)</f>
        <v>0</v>
      </c>
      <c r="Q21" s="2">
        <f>P21+Q14</f>
        <v>0</v>
      </c>
      <c r="R21" s="2">
        <f t="shared" ref="R21:U21" si="60">Q21+R14</f>
        <v>0</v>
      </c>
      <c r="S21" s="2">
        <f t="shared" si="60"/>
        <v>0</v>
      </c>
      <c r="T21" s="2">
        <f t="shared" si="60"/>
        <v>0</v>
      </c>
      <c r="U21" s="2">
        <f t="shared" si="60"/>
        <v>0</v>
      </c>
    </row>
    <row r="22" spans="1:21" x14ac:dyDescent="0.2">
      <c r="B22" s="2" t="s">
        <v>3</v>
      </c>
      <c r="G22" s="2">
        <f>561+29</f>
        <v>590</v>
      </c>
    </row>
    <row r="23" spans="1:21" x14ac:dyDescent="0.2">
      <c r="B23" s="2" t="s">
        <v>31</v>
      </c>
      <c r="G23" s="2">
        <f>1924</f>
        <v>1924</v>
      </c>
    </row>
    <row r="24" spans="1:21" x14ac:dyDescent="0.2">
      <c r="B24" s="2" t="s">
        <v>32</v>
      </c>
      <c r="G24" s="2">
        <f>960</f>
        <v>960</v>
      </c>
    </row>
    <row r="25" spans="1:21" x14ac:dyDescent="0.2">
      <c r="B25" s="2" t="s">
        <v>45</v>
      </c>
      <c r="G25" s="2">
        <f>3335+769</f>
        <v>4104</v>
      </c>
    </row>
    <row r="26" spans="1:21" x14ac:dyDescent="0.2">
      <c r="B26" s="2" t="s">
        <v>46</v>
      </c>
      <c r="G26" s="2">
        <f>579+446</f>
        <v>1025</v>
      </c>
    </row>
    <row r="27" spans="1:21" x14ac:dyDescent="0.2">
      <c r="B27" s="2" t="s">
        <v>33</v>
      </c>
      <c r="G27" s="2">
        <f>596</f>
        <v>596</v>
      </c>
    </row>
    <row r="28" spans="1:21" x14ac:dyDescent="0.2">
      <c r="B28" s="2" t="s">
        <v>35</v>
      </c>
      <c r="G28" s="2">
        <f>4476+6</f>
        <v>4482</v>
      </c>
    </row>
    <row r="29" spans="1:21" x14ac:dyDescent="0.2">
      <c r="B29" s="2" t="s">
        <v>36</v>
      </c>
      <c r="G29" s="2">
        <f>17716</f>
        <v>17716</v>
      </c>
    </row>
    <row r="30" spans="1:21" x14ac:dyDescent="0.2">
      <c r="B30" s="2" t="s">
        <v>37</v>
      </c>
      <c r="G30" s="2">
        <f>2810</f>
        <v>2810</v>
      </c>
    </row>
    <row r="31" spans="1:21" x14ac:dyDescent="0.2">
      <c r="B31" s="2" t="s">
        <v>38</v>
      </c>
      <c r="G31" s="2">
        <f>2321</f>
        <v>2321</v>
      </c>
    </row>
    <row r="32" spans="1:21" x14ac:dyDescent="0.2">
      <c r="B32" s="2" t="s">
        <v>39</v>
      </c>
      <c r="G32" s="2">
        <f>9</f>
        <v>9</v>
      </c>
    </row>
    <row r="33" spans="2:21" x14ac:dyDescent="0.2">
      <c r="B33" s="2" t="s">
        <v>40</v>
      </c>
      <c r="G33" s="2">
        <f>1691</f>
        <v>1691</v>
      </c>
    </row>
    <row r="34" spans="2:21" x14ac:dyDescent="0.2">
      <c r="B34" s="2" t="s">
        <v>34</v>
      </c>
      <c r="C34" s="2">
        <f>SUM(C22:C33)</f>
        <v>0</v>
      </c>
      <c r="D34" s="2">
        <f t="shared" ref="D34:L34" si="61">SUM(D22:D33)</f>
        <v>0</v>
      </c>
      <c r="E34" s="2">
        <f t="shared" si="61"/>
        <v>0</v>
      </c>
      <c r="F34" s="2">
        <f t="shared" si="61"/>
        <v>0</v>
      </c>
      <c r="G34" s="2">
        <f t="shared" si="61"/>
        <v>38228</v>
      </c>
      <c r="H34" s="2">
        <f t="shared" si="61"/>
        <v>0</v>
      </c>
      <c r="I34" s="2">
        <f t="shared" si="61"/>
        <v>0</v>
      </c>
      <c r="J34" s="2">
        <f t="shared" si="61"/>
        <v>0</v>
      </c>
      <c r="L34" s="2">
        <f t="shared" si="61"/>
        <v>0</v>
      </c>
      <c r="M34" s="2">
        <f t="shared" ref="M34" si="62">SUM(M22:M33)</f>
        <v>0</v>
      </c>
      <c r="N34" s="2">
        <f t="shared" ref="N34" si="63">SUM(N22:N33)</f>
        <v>0</v>
      </c>
      <c r="O34" s="2">
        <f t="shared" ref="O34" si="64">SUM(O22:O33)</f>
        <v>0</v>
      </c>
      <c r="P34" s="2">
        <f t="shared" ref="P34" si="65">SUM(P22:P33)</f>
        <v>0</v>
      </c>
      <c r="Q34" s="2">
        <f t="shared" ref="Q34" si="66">SUM(Q22:Q33)</f>
        <v>0</v>
      </c>
      <c r="R34" s="2">
        <f t="shared" ref="R34" si="67">SUM(R22:R33)</f>
        <v>0</v>
      </c>
      <c r="S34" s="2">
        <f t="shared" ref="S34" si="68">SUM(S22:S33)</f>
        <v>0</v>
      </c>
      <c r="T34" s="2">
        <f t="shared" ref="T34" si="69">SUM(T22:T33)</f>
        <v>0</v>
      </c>
      <c r="U34" s="2">
        <f t="shared" ref="U34" si="70">SUM(U22:U33)</f>
        <v>0</v>
      </c>
    </row>
    <row r="36" spans="2:21" x14ac:dyDescent="0.2">
      <c r="B36" s="2" t="s">
        <v>43</v>
      </c>
      <c r="G36" s="2">
        <f>1082</f>
        <v>1082</v>
      </c>
    </row>
    <row r="37" spans="2:21" x14ac:dyDescent="0.2">
      <c r="B37" s="2" t="s">
        <v>41</v>
      </c>
      <c r="G37" s="2">
        <f>882+723</f>
        <v>1605</v>
      </c>
    </row>
    <row r="38" spans="2:21" x14ac:dyDescent="0.2">
      <c r="B38" s="2" t="s">
        <v>42</v>
      </c>
      <c r="G38" s="2">
        <f>1328</f>
        <v>1328</v>
      </c>
    </row>
    <row r="39" spans="2:21" x14ac:dyDescent="0.2">
      <c r="B39" s="2" t="s">
        <v>44</v>
      </c>
      <c r="G39" s="2">
        <f>4646</f>
        <v>4646</v>
      </c>
    </row>
    <row r="40" spans="2:21" x14ac:dyDescent="0.2">
      <c r="B40" s="2" t="s">
        <v>46</v>
      </c>
      <c r="G40" s="2">
        <f>5</f>
        <v>5</v>
      </c>
    </row>
    <row r="41" spans="2:21" x14ac:dyDescent="0.2">
      <c r="B41" s="2" t="s">
        <v>47</v>
      </c>
      <c r="G41" s="2">
        <f>101+244</f>
        <v>345</v>
      </c>
    </row>
    <row r="42" spans="2:21" x14ac:dyDescent="0.2">
      <c r="B42" s="2" t="s">
        <v>48</v>
      </c>
      <c r="G42" s="2">
        <f>136</f>
        <v>136</v>
      </c>
    </row>
    <row r="43" spans="2:21" x14ac:dyDescent="0.2">
      <c r="B43" s="2" t="s">
        <v>51</v>
      </c>
      <c r="G43" s="2">
        <f>606</f>
        <v>606</v>
      </c>
    </row>
    <row r="44" spans="2:21" x14ac:dyDescent="0.2">
      <c r="B44" s="2" t="s">
        <v>49</v>
      </c>
      <c r="G44" s="2">
        <f>446</f>
        <v>446</v>
      </c>
    </row>
    <row r="45" spans="2:21" x14ac:dyDescent="0.2">
      <c r="B45" s="2" t="s">
        <v>4</v>
      </c>
      <c r="G45" s="2">
        <f>15423</f>
        <v>15423</v>
      </c>
    </row>
    <row r="46" spans="2:21" x14ac:dyDescent="0.2">
      <c r="B46" s="2" t="s">
        <v>50</v>
      </c>
      <c r="G46" s="2">
        <f>632</f>
        <v>632</v>
      </c>
    </row>
    <row r="47" spans="2:21" x14ac:dyDescent="0.2">
      <c r="B47" s="2" t="s">
        <v>53</v>
      </c>
      <c r="G47" s="2">
        <f>1459</f>
        <v>1459</v>
      </c>
    </row>
    <row r="48" spans="2:21" x14ac:dyDescent="0.2">
      <c r="B48" s="2" t="s">
        <v>54</v>
      </c>
      <c r="G48" s="2">
        <f>512</f>
        <v>512</v>
      </c>
    </row>
    <row r="49" spans="2:21" x14ac:dyDescent="0.2">
      <c r="B49" s="2" t="s">
        <v>55</v>
      </c>
      <c r="G49" s="2">
        <f>3937</f>
        <v>3937</v>
      </c>
    </row>
    <row r="50" spans="2:21" x14ac:dyDescent="0.2">
      <c r="B50" s="2" t="s">
        <v>52</v>
      </c>
      <c r="G50" s="2">
        <f>1228</f>
        <v>1228</v>
      </c>
    </row>
    <row r="51" spans="2:21" x14ac:dyDescent="0.2">
      <c r="B51" s="2" t="s">
        <v>56</v>
      </c>
      <c r="C51" s="2">
        <f>SUM(C36:C50)</f>
        <v>0</v>
      </c>
      <c r="D51" s="2">
        <f t="shared" ref="D51:L51" si="71">SUM(D36:D50)</f>
        <v>0</v>
      </c>
      <c r="E51" s="2">
        <f t="shared" si="71"/>
        <v>0</v>
      </c>
      <c r="F51" s="2">
        <f t="shared" si="71"/>
        <v>0</v>
      </c>
      <c r="G51" s="2">
        <f t="shared" si="71"/>
        <v>33390</v>
      </c>
      <c r="H51" s="2">
        <f t="shared" si="71"/>
        <v>0</v>
      </c>
      <c r="I51" s="2">
        <f t="shared" si="71"/>
        <v>0</v>
      </c>
      <c r="J51" s="2">
        <f t="shared" si="71"/>
        <v>0</v>
      </c>
      <c r="L51" s="2">
        <f t="shared" si="71"/>
        <v>0</v>
      </c>
      <c r="M51" s="2">
        <f t="shared" ref="M51" si="72">SUM(M36:M50)</f>
        <v>0</v>
      </c>
      <c r="N51" s="2">
        <f t="shared" ref="N51" si="73">SUM(N36:N50)</f>
        <v>0</v>
      </c>
      <c r="O51" s="2">
        <f t="shared" ref="O51" si="74">SUM(O36:O50)</f>
        <v>0</v>
      </c>
      <c r="P51" s="2">
        <f t="shared" ref="P51" si="75">SUM(P36:P50)</f>
        <v>0</v>
      </c>
      <c r="Q51" s="2">
        <f t="shared" ref="Q51" si="76">SUM(Q36:Q50)</f>
        <v>0</v>
      </c>
      <c r="R51" s="2">
        <f t="shared" ref="R51" si="77">SUM(R36:R50)</f>
        <v>0</v>
      </c>
      <c r="S51" s="2">
        <f t="shared" ref="S51" si="78">SUM(S36:S50)</f>
        <v>0</v>
      </c>
      <c r="T51" s="2">
        <f t="shared" ref="T51" si="79">SUM(T36:T50)</f>
        <v>0</v>
      </c>
      <c r="U51" s="2">
        <f t="shared" ref="U51" si="80">SUM(U36:U50)</f>
        <v>0</v>
      </c>
    </row>
    <row r="52" spans="2:21" x14ac:dyDescent="0.2">
      <c r="B52" s="2" t="s">
        <v>58</v>
      </c>
      <c r="C52" s="2">
        <f>C34-C51</f>
        <v>0</v>
      </c>
      <c r="D52" s="2">
        <f t="shared" ref="D52:L52" si="81">D34-D51</f>
        <v>0</v>
      </c>
      <c r="E52" s="2">
        <f t="shared" si="81"/>
        <v>0</v>
      </c>
      <c r="F52" s="2">
        <f t="shared" si="81"/>
        <v>0</v>
      </c>
      <c r="G52" s="2">
        <f t="shared" si="81"/>
        <v>4838</v>
      </c>
      <c r="H52" s="2">
        <f t="shared" si="81"/>
        <v>0</v>
      </c>
      <c r="I52" s="2">
        <f t="shared" si="81"/>
        <v>0</v>
      </c>
      <c r="J52" s="2">
        <f t="shared" si="81"/>
        <v>0</v>
      </c>
      <c r="L52" s="2">
        <f t="shared" si="81"/>
        <v>0</v>
      </c>
      <c r="M52" s="2">
        <f t="shared" ref="M52" si="82">M34-M51</f>
        <v>0</v>
      </c>
      <c r="N52" s="2">
        <f t="shared" ref="N52" si="83">N34-N51</f>
        <v>0</v>
      </c>
      <c r="O52" s="2">
        <f t="shared" ref="O52" si="84">O34-O51</f>
        <v>0</v>
      </c>
      <c r="P52" s="2">
        <f t="shared" ref="P52" si="85">P34-P51</f>
        <v>0</v>
      </c>
      <c r="Q52" s="2">
        <f t="shared" ref="Q52" si="86">Q34-Q51</f>
        <v>0</v>
      </c>
      <c r="R52" s="2">
        <f t="shared" ref="R52" si="87">R34-R51</f>
        <v>0</v>
      </c>
      <c r="S52" s="2">
        <f t="shared" ref="S52" si="88">S34-S51</f>
        <v>0</v>
      </c>
      <c r="T52" s="2">
        <f t="shared" ref="T52" si="89">T34-T51</f>
        <v>0</v>
      </c>
      <c r="U52" s="2">
        <f t="shared" ref="U52" si="90">U34-U51</f>
        <v>0</v>
      </c>
    </row>
    <row r="53" spans="2:21" x14ac:dyDescent="0.2">
      <c r="B53" s="2" t="s">
        <v>57</v>
      </c>
      <c r="C53" s="2">
        <f>C52+C51</f>
        <v>0</v>
      </c>
      <c r="D53" s="2">
        <f t="shared" ref="D53:L53" si="91">D52+D51</f>
        <v>0</v>
      </c>
      <c r="E53" s="2">
        <f t="shared" si="91"/>
        <v>0</v>
      </c>
      <c r="F53" s="2">
        <f t="shared" si="91"/>
        <v>0</v>
      </c>
      <c r="G53" s="2">
        <f t="shared" si="91"/>
        <v>38228</v>
      </c>
      <c r="H53" s="2">
        <f t="shared" si="91"/>
        <v>0</v>
      </c>
      <c r="I53" s="2">
        <f t="shared" si="91"/>
        <v>0</v>
      </c>
      <c r="J53" s="2">
        <f t="shared" si="91"/>
        <v>0</v>
      </c>
      <c r="L53" s="2">
        <f t="shared" si="91"/>
        <v>0</v>
      </c>
      <c r="M53" s="2">
        <f t="shared" ref="M53" si="92">M52+M51</f>
        <v>0</v>
      </c>
      <c r="N53" s="2">
        <f t="shared" ref="N53" si="93">N52+N51</f>
        <v>0</v>
      </c>
      <c r="O53" s="2">
        <f t="shared" ref="O53" si="94">O52+O51</f>
        <v>0</v>
      </c>
      <c r="P53" s="2">
        <f t="shared" ref="P53" si="95">P52+P51</f>
        <v>0</v>
      </c>
      <c r="Q53" s="2">
        <f t="shared" ref="Q53" si="96">Q52+Q51</f>
        <v>0</v>
      </c>
      <c r="R53" s="2">
        <f t="shared" ref="R53" si="97">R52+R51</f>
        <v>0</v>
      </c>
      <c r="S53" s="2">
        <f t="shared" ref="S53" si="98">S52+S51</f>
        <v>0</v>
      </c>
      <c r="T53" s="2">
        <f t="shared" ref="T53" si="99">T52+T51</f>
        <v>0</v>
      </c>
      <c r="U53" s="2">
        <f t="shared" ref="U53" si="100">U52+U51</f>
        <v>0</v>
      </c>
    </row>
  </sheetData>
  <hyperlinks>
    <hyperlink ref="A1" location="Main!A1" display="Main" xr:uid="{60474EE1-499C-4F3C-ABB4-4E2D65FC5FC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2025-07-25T07:20:52Z</dcterms:created>
  <dcterms:modified xsi:type="dcterms:W3CDTF">2025-07-25T07:46:09Z</dcterms:modified>
</cp:coreProperties>
</file>