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sher\OneDrive\Desktop\models\"/>
    </mc:Choice>
  </mc:AlternateContent>
  <xr:revisionPtr revIDLastSave="0" documentId="13_ncr:1_{47AF0056-7416-4A1F-A5B9-27121F0936A0}" xr6:coauthVersionLast="47" xr6:coauthVersionMax="47" xr10:uidLastSave="{00000000-0000-0000-0000-000000000000}"/>
  <bookViews>
    <workbookView xWindow="2295" yWindow="285" windowWidth="21945" windowHeight="14610" activeTab="1" xr2:uid="{29428CC2-E906-4BC7-ACF5-E8889D4AAAE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2" l="1"/>
  <c r="G2" i="2" s="1"/>
  <c r="E2" i="2"/>
  <c r="C20" i="2"/>
  <c r="D20" i="2"/>
  <c r="B20" i="2"/>
  <c r="C25" i="2"/>
  <c r="D25" i="2"/>
  <c r="B25" i="2"/>
  <c r="C24" i="2"/>
  <c r="D24" i="2"/>
  <c r="B24" i="2"/>
  <c r="C16" i="2"/>
  <c r="D16" i="2"/>
  <c r="E10" i="2"/>
  <c r="D26" i="2"/>
  <c r="D30" i="2"/>
  <c r="D28" i="2"/>
  <c r="B13" i="2"/>
  <c r="C11" i="2"/>
  <c r="C13" i="2" s="1"/>
  <c r="D11" i="2"/>
  <c r="D13" i="2" s="1"/>
  <c r="B11" i="2"/>
  <c r="B16" i="2"/>
  <c r="C19" i="2"/>
  <c r="D19" i="2"/>
  <c r="B19" i="2"/>
  <c r="C9" i="2"/>
  <c r="D9" i="2"/>
  <c r="B9" i="2"/>
  <c r="C8" i="2"/>
  <c r="D8" i="2"/>
  <c r="B8" i="2"/>
  <c r="E3" i="2"/>
  <c r="E4" i="2" s="1"/>
  <c r="C18" i="2"/>
  <c r="D18" i="2"/>
  <c r="B18" i="2"/>
  <c r="C4" i="2"/>
  <c r="D4" i="2"/>
  <c r="B4" i="2"/>
  <c r="F3" i="2"/>
  <c r="D15" i="2"/>
  <c r="E15" i="2"/>
  <c r="E6" i="2" s="1"/>
  <c r="C15" i="2"/>
  <c r="J1" i="2"/>
  <c r="K1" i="2"/>
  <c r="L1" i="2" s="1"/>
  <c r="M1" i="2" s="1"/>
  <c r="N1" i="2" s="1"/>
  <c r="D1" i="2"/>
  <c r="E1" i="2"/>
  <c r="F1" i="2" s="1"/>
  <c r="G1" i="2" s="1"/>
  <c r="H1" i="2" s="1"/>
  <c r="I1" i="2" s="1"/>
  <c r="C1" i="2"/>
  <c r="D6" i="1"/>
  <c r="D5" i="1"/>
  <c r="D4" i="1"/>
  <c r="D7" i="1" s="1"/>
  <c r="G3" i="2" l="1"/>
  <c r="H2" i="2"/>
  <c r="G4" i="2"/>
  <c r="E5" i="2"/>
  <c r="F4" i="2"/>
  <c r="E7" i="2"/>
  <c r="H15" i="2"/>
  <c r="G15" i="2"/>
  <c r="F15" i="2"/>
  <c r="F6" i="2" s="1"/>
  <c r="G6" i="2" s="1"/>
  <c r="H6" i="2" s="1"/>
  <c r="F7" i="2" l="1"/>
  <c r="G7" i="2" s="1"/>
  <c r="H7" i="2" s="1"/>
  <c r="H3" i="2"/>
  <c r="H4" i="2" s="1"/>
  <c r="I2" i="2"/>
  <c r="E8" i="2"/>
  <c r="E9" i="2" s="1"/>
  <c r="F5" i="2"/>
  <c r="I3" i="2" l="1"/>
  <c r="I4" i="2" s="1"/>
  <c r="J2" i="2"/>
  <c r="I15" i="2"/>
  <c r="I6" i="2" s="1"/>
  <c r="I7" i="2"/>
  <c r="F8" i="2"/>
  <c r="F9" i="2" s="1"/>
  <c r="F19" i="2" s="1"/>
  <c r="G5" i="2"/>
  <c r="E19" i="2"/>
  <c r="E11" i="2"/>
  <c r="E12" i="2" s="1"/>
  <c r="E13" i="2" s="1"/>
  <c r="K2" i="2" l="1"/>
  <c r="J3" i="2"/>
  <c r="J4" i="2" s="1"/>
  <c r="J15" i="2"/>
  <c r="J7" i="2" s="1"/>
  <c r="E24" i="2"/>
  <c r="E20" i="2" s="1"/>
  <c r="E26" i="2"/>
  <c r="F10" i="2" s="1"/>
  <c r="F11" i="2" s="1"/>
  <c r="G8" i="2"/>
  <c r="G9" i="2" s="1"/>
  <c r="G19" i="2" s="1"/>
  <c r="H5" i="2"/>
  <c r="F12" i="2"/>
  <c r="F13" i="2" s="1"/>
  <c r="L2" i="2" l="1"/>
  <c r="K3" i="2"/>
  <c r="K4" i="2" s="1"/>
  <c r="K15" i="2"/>
  <c r="K7" i="2" s="1"/>
  <c r="J6" i="2"/>
  <c r="K6" i="2" s="1"/>
  <c r="I5" i="2"/>
  <c r="H8" i="2"/>
  <c r="H9" i="2" s="1"/>
  <c r="H19" i="2" s="1"/>
  <c r="F24" i="2"/>
  <c r="F20" i="2" s="1"/>
  <c r="F26" i="2"/>
  <c r="G10" i="2" s="1"/>
  <c r="G11" i="2" s="1"/>
  <c r="G12" i="2" s="1"/>
  <c r="G13" i="2" s="1"/>
  <c r="M2" i="2" l="1"/>
  <c r="L3" i="2"/>
  <c r="L4" i="2" s="1"/>
  <c r="L15" i="2"/>
  <c r="L7" i="2" s="1"/>
  <c r="J5" i="2"/>
  <c r="I8" i="2"/>
  <c r="I9" i="2" s="1"/>
  <c r="I19" i="2" s="1"/>
  <c r="G26" i="2"/>
  <c r="H10" i="2" s="1"/>
  <c r="H11" i="2" s="1"/>
  <c r="H12" i="2" s="1"/>
  <c r="H13" i="2" s="1"/>
  <c r="G24" i="2"/>
  <c r="G20" i="2" s="1"/>
  <c r="N2" i="2" l="1"/>
  <c r="M15" i="2"/>
  <c r="M7" i="2" s="1"/>
  <c r="M3" i="2"/>
  <c r="M4" i="2" s="1"/>
  <c r="L6" i="2"/>
  <c r="M6" i="2" s="1"/>
  <c r="K5" i="2"/>
  <c r="J8" i="2"/>
  <c r="J9" i="2" s="1"/>
  <c r="J19" i="2" s="1"/>
  <c r="H26" i="2"/>
  <c r="I10" i="2" s="1"/>
  <c r="I11" i="2" s="1"/>
  <c r="I12" i="2" s="1"/>
  <c r="I13" i="2" s="1"/>
  <c r="H24" i="2"/>
  <c r="H20" i="2" s="1"/>
  <c r="N3" i="2" l="1"/>
  <c r="N4" i="2" s="1"/>
  <c r="N15" i="2"/>
  <c r="N6" i="2" s="1"/>
  <c r="K8" i="2"/>
  <c r="K9" i="2" s="1"/>
  <c r="K19" i="2" s="1"/>
  <c r="L5" i="2"/>
  <c r="I26" i="2"/>
  <c r="J10" i="2" s="1"/>
  <c r="J11" i="2" s="1"/>
  <c r="J12" i="2" s="1"/>
  <c r="J13" i="2" s="1"/>
  <c r="I24" i="2"/>
  <c r="I20" i="2" s="1"/>
  <c r="N7" i="2" l="1"/>
  <c r="M5" i="2"/>
  <c r="L8" i="2"/>
  <c r="L9" i="2" s="1"/>
  <c r="L19" i="2" s="1"/>
  <c r="J26" i="2"/>
  <c r="J24" i="2"/>
  <c r="J20" i="2" s="1"/>
  <c r="K10" i="2"/>
  <c r="K11" i="2" s="1"/>
  <c r="N5" i="2" l="1"/>
  <c r="N8" i="2" s="1"/>
  <c r="N9" i="2" s="1"/>
  <c r="N19" i="2" s="1"/>
  <c r="M8" i="2"/>
  <c r="M9" i="2" s="1"/>
  <c r="M19" i="2" s="1"/>
  <c r="K12" i="2"/>
  <c r="K13" i="2" s="1"/>
  <c r="K26" i="2" l="1"/>
  <c r="L10" i="2" s="1"/>
  <c r="L11" i="2" s="1"/>
  <c r="K24" i="2"/>
  <c r="L12" i="2"/>
  <c r="L13" i="2" s="1"/>
  <c r="L26" i="2" l="1"/>
  <c r="M10" i="2" s="1"/>
  <c r="M11" i="2" s="1"/>
  <c r="L24" i="2"/>
  <c r="L20" i="2" s="1"/>
  <c r="K20" i="2"/>
  <c r="M12" i="2"/>
  <c r="M13" i="2" s="1"/>
  <c r="M26" i="2" l="1"/>
  <c r="N10" i="2" s="1"/>
  <c r="N11" i="2" s="1"/>
  <c r="M24" i="2"/>
  <c r="N12" i="2"/>
  <c r="N13" i="2" s="1"/>
  <c r="N24" i="2" s="1"/>
  <c r="O24" i="2" l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BJ24" i="2" s="1"/>
  <c r="BK24" i="2" s="1"/>
  <c r="BL24" i="2" s="1"/>
  <c r="BM24" i="2" s="1"/>
  <c r="BN24" i="2" s="1"/>
  <c r="BO24" i="2" s="1"/>
  <c r="BP24" i="2" s="1"/>
  <c r="BQ24" i="2" s="1"/>
  <c r="BR24" i="2" s="1"/>
  <c r="BS24" i="2" s="1"/>
  <c r="BT24" i="2" s="1"/>
  <c r="BU24" i="2" s="1"/>
  <c r="BV24" i="2" s="1"/>
  <c r="BW24" i="2" s="1"/>
  <c r="BX24" i="2" s="1"/>
  <c r="BY24" i="2" s="1"/>
  <c r="BZ24" i="2" s="1"/>
  <c r="CA24" i="2" s="1"/>
  <c r="CB24" i="2" s="1"/>
  <c r="CC24" i="2" s="1"/>
  <c r="CD24" i="2" s="1"/>
  <c r="CE24" i="2" s="1"/>
  <c r="CF24" i="2" s="1"/>
  <c r="CG24" i="2" s="1"/>
  <c r="CH24" i="2" s="1"/>
  <c r="CI24" i="2" s="1"/>
  <c r="CJ24" i="2" s="1"/>
  <c r="CK24" i="2" s="1"/>
  <c r="CL24" i="2" s="1"/>
  <c r="CM24" i="2" s="1"/>
  <c r="CN24" i="2" s="1"/>
  <c r="CO24" i="2" s="1"/>
  <c r="CP24" i="2" s="1"/>
  <c r="CQ24" i="2" s="1"/>
  <c r="CR24" i="2" s="1"/>
  <c r="CS24" i="2" s="1"/>
  <c r="CT24" i="2" s="1"/>
  <c r="CU24" i="2" s="1"/>
  <c r="CV24" i="2" s="1"/>
  <c r="N20" i="2"/>
  <c r="M20" i="2"/>
  <c r="O13" i="2"/>
  <c r="P13" i="2" s="1"/>
  <c r="Q13" i="2" s="1"/>
  <c r="R13" i="2" s="1"/>
  <c r="S13" i="2" s="1"/>
  <c r="T13" i="2" s="1"/>
  <c r="U13" i="2" s="1"/>
  <c r="V13" i="2" s="1"/>
  <c r="W13" i="2" s="1"/>
  <c r="X13" i="2" s="1"/>
  <c r="Y13" i="2" s="1"/>
  <c r="Z13" i="2" s="1"/>
  <c r="AA13" i="2" s="1"/>
  <c r="AB13" i="2" s="1"/>
  <c r="AC13" i="2" s="1"/>
  <c r="AD13" i="2" s="1"/>
  <c r="AE13" i="2" s="1"/>
  <c r="AF13" i="2" s="1"/>
  <c r="AG13" i="2" s="1"/>
  <c r="AH13" i="2" s="1"/>
  <c r="AI13" i="2" s="1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BJ13" i="2" s="1"/>
  <c r="BK13" i="2" s="1"/>
  <c r="BL13" i="2" s="1"/>
  <c r="BM13" i="2" s="1"/>
  <c r="BN13" i="2" s="1"/>
  <c r="BO13" i="2" s="1"/>
  <c r="BP13" i="2" s="1"/>
  <c r="BQ13" i="2" s="1"/>
  <c r="BR13" i="2" s="1"/>
  <c r="BS13" i="2" s="1"/>
  <c r="BT13" i="2" s="1"/>
  <c r="BU13" i="2" s="1"/>
  <c r="BV13" i="2" s="1"/>
  <c r="BW13" i="2" s="1"/>
  <c r="BX13" i="2" s="1"/>
  <c r="BY13" i="2" s="1"/>
  <c r="BZ13" i="2" s="1"/>
  <c r="CA13" i="2" s="1"/>
  <c r="CB13" i="2" s="1"/>
  <c r="CC13" i="2" s="1"/>
  <c r="CD13" i="2" s="1"/>
  <c r="CE13" i="2" s="1"/>
  <c r="CF13" i="2" s="1"/>
  <c r="CG13" i="2" s="1"/>
  <c r="CH13" i="2" s="1"/>
  <c r="CI13" i="2" s="1"/>
  <c r="CJ13" i="2" s="1"/>
  <c r="CK13" i="2" s="1"/>
  <c r="CL13" i="2" s="1"/>
  <c r="CM13" i="2" s="1"/>
  <c r="CN13" i="2" s="1"/>
  <c r="CO13" i="2" s="1"/>
  <c r="CP13" i="2" s="1"/>
  <c r="CQ13" i="2" s="1"/>
  <c r="CR13" i="2" s="1"/>
  <c r="CS13" i="2" s="1"/>
  <c r="CT13" i="2" s="1"/>
  <c r="CU13" i="2" s="1"/>
  <c r="CV13" i="2" s="1"/>
  <c r="CW13" i="2" s="1"/>
  <c r="CX13" i="2" s="1"/>
  <c r="CY13" i="2" s="1"/>
  <c r="CZ13" i="2" s="1"/>
  <c r="DA13" i="2" s="1"/>
  <c r="DB13" i="2" s="1"/>
  <c r="N26" i="2"/>
  <c r="Q19" i="2" l="1"/>
  <c r="Q20" i="2" s="1"/>
  <c r="Q21" i="2" s="1"/>
</calcChain>
</file>

<file path=xl/sharedStrings.xml><?xml version="1.0" encoding="utf-8"?>
<sst xmlns="http://schemas.openxmlformats.org/spreadsheetml/2006/main" count="39" uniqueCount="34">
  <si>
    <t>KR</t>
  </si>
  <si>
    <t>Price</t>
  </si>
  <si>
    <t>Shares</t>
  </si>
  <si>
    <t>MC</t>
  </si>
  <si>
    <t>Cash</t>
  </si>
  <si>
    <t>Debt</t>
  </si>
  <si>
    <t>EV</t>
  </si>
  <si>
    <t>Q425</t>
  </si>
  <si>
    <t>Revenue</t>
  </si>
  <si>
    <t>COGS</t>
  </si>
  <si>
    <t>Gross Profit</t>
  </si>
  <si>
    <t>Operating, G&amp;A</t>
  </si>
  <si>
    <t>Rent</t>
  </si>
  <si>
    <t>D&amp;A</t>
  </si>
  <si>
    <t>OPEX</t>
  </si>
  <si>
    <t>Operating Income</t>
  </si>
  <si>
    <t>Interest</t>
  </si>
  <si>
    <t>Pretax Income</t>
  </si>
  <si>
    <t>Tax</t>
  </si>
  <si>
    <t>Net Income</t>
  </si>
  <si>
    <t>Revenue Growth</t>
  </si>
  <si>
    <t>Tax Rate</t>
  </si>
  <si>
    <t>Gross Margin</t>
  </si>
  <si>
    <t>Operating Margin</t>
  </si>
  <si>
    <t>FCF Margin</t>
  </si>
  <si>
    <t>CFFO</t>
  </si>
  <si>
    <t>CX</t>
  </si>
  <si>
    <t>FCF</t>
  </si>
  <si>
    <t>Net Cash</t>
  </si>
  <si>
    <t>ROIC</t>
  </si>
  <si>
    <t>Maturity</t>
  </si>
  <si>
    <t>Discount</t>
  </si>
  <si>
    <t>NPV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</si>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</sst>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0" borderId="0" xfId="0" applyNumberFormat="1" applyFont="1"/>
    <xf numFmtId="1" fontId="1" fillId="0" borderId="0" xfId="0" applyNumberFormat="1" applyFont="1"/>
    <xf numFmtId="3" fontId="2" fillId="0" borderId="0" xfId="0" applyNumberFormat="1" applyFont="1"/>
    <xf numFmtId="9" fontId="2" fillId="0" borderId="0" xfId="0" applyNumberFormat="1" applyFont="1"/>
    <xf numFmtId="9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0" fontId="1" fillId="0" borderId="0" xfId="0" applyFont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19050</xdr:rowOff>
    </xdr:from>
    <xdr:to>
      <xdr:col>4</xdr:col>
      <xdr:colOff>9525</xdr:colOff>
      <xdr:row>36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7C14C86D-4591-125C-B6B4-30E24BF9667F}"/>
            </a:ext>
          </a:extLst>
        </xdr:cNvPr>
        <xdr:cNvCxnSpPr/>
      </xdr:nvCxnSpPr>
      <xdr:spPr>
        <a:xfrm flipH="1">
          <a:off x="2943225" y="19050"/>
          <a:ext cx="9525" cy="68961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E2EB7-6DE0-428D-97CD-B21A6F9C6E4E}">
  <dimension ref="A1:E7"/>
  <sheetViews>
    <sheetView zoomScale="235" zoomScaleNormal="235" workbookViewId="0">
      <selection activeCell="D3" sqref="D3"/>
    </sheetView>
  </sheetViews>
  <sheetFormatPr defaultRowHeight="14.25" x14ac:dyDescent="0.2"/>
  <cols>
    <col min="1" max="16384" width="9.140625" style="8"/>
  </cols>
  <sheetData>
    <row r="1" spans="1:5" ht="15" x14ac:dyDescent="0.25">
      <c r="A1" s="7" t="s">
        <v>0</v>
      </c>
    </row>
    <row r="2" spans="1:5" x14ac:dyDescent="0.2">
      <c r="C2" s="8" t="s">
        <v>1</v>
      </c>
      <c r="D2" s="9">
        <v>66</v>
      </c>
    </row>
    <row r="3" spans="1:5" x14ac:dyDescent="0.2">
      <c r="C3" s="8" t="s">
        <v>2</v>
      </c>
      <c r="D3" s="1">
        <v>660.9</v>
      </c>
      <c r="E3" s="8" t="s">
        <v>7</v>
      </c>
    </row>
    <row r="4" spans="1:5" x14ac:dyDescent="0.2">
      <c r="C4" s="8" t="s">
        <v>3</v>
      </c>
      <c r="D4" s="1">
        <f>D2*D3</f>
        <v>43619.4</v>
      </c>
    </row>
    <row r="5" spans="1:5" x14ac:dyDescent="0.2">
      <c r="C5" s="8" t="s">
        <v>4</v>
      </c>
      <c r="D5" s="1">
        <f>3959+1312</f>
        <v>5271</v>
      </c>
      <c r="E5" s="8" t="s">
        <v>7</v>
      </c>
    </row>
    <row r="6" spans="1:5" x14ac:dyDescent="0.2">
      <c r="C6" s="8" t="s">
        <v>5</v>
      </c>
      <c r="D6" s="1">
        <f>17633+6578+1417+387+387+2380</f>
        <v>28782</v>
      </c>
      <c r="E6" s="8" t="s">
        <v>7</v>
      </c>
    </row>
    <row r="7" spans="1:5" x14ac:dyDescent="0.2">
      <c r="C7" s="8" t="s">
        <v>6</v>
      </c>
      <c r="D7" s="1">
        <f>D4+D6-D5</f>
        <v>67130.399999999994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6FF50-109B-4F17-AACB-B7CC4CE69218}">
  <dimension ref="A1:DB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5" sqref="F15"/>
    </sheetView>
  </sheetViews>
  <sheetFormatPr defaultRowHeight="14.25" x14ac:dyDescent="0.2"/>
  <cols>
    <col min="1" max="1" width="16.7109375" style="1" customWidth="1"/>
    <col min="2" max="16384" width="9.140625" style="1"/>
  </cols>
  <sheetData>
    <row r="1" spans="1:106" x14ac:dyDescent="0.2">
      <c r="B1" s="2">
        <v>2022</v>
      </c>
      <c r="C1" s="2">
        <f>B1+1</f>
        <v>2023</v>
      </c>
      <c r="D1" s="2">
        <f t="shared" ref="D1:N1" si="0">C1+1</f>
        <v>2024</v>
      </c>
      <c r="E1" s="2">
        <f t="shared" si="0"/>
        <v>2025</v>
      </c>
      <c r="F1" s="2">
        <f t="shared" si="0"/>
        <v>2026</v>
      </c>
      <c r="G1" s="2">
        <f t="shared" si="0"/>
        <v>2027</v>
      </c>
      <c r="H1" s="2">
        <f t="shared" si="0"/>
        <v>2028</v>
      </c>
      <c r="I1" s="2">
        <f t="shared" si="0"/>
        <v>2029</v>
      </c>
      <c r="J1" s="2">
        <f t="shared" si="0"/>
        <v>2030</v>
      </c>
      <c r="K1" s="2">
        <f t="shared" si="0"/>
        <v>2031</v>
      </c>
      <c r="L1" s="2">
        <f t="shared" si="0"/>
        <v>2032</v>
      </c>
      <c r="M1" s="2">
        <f t="shared" si="0"/>
        <v>2033</v>
      </c>
      <c r="N1" s="2">
        <f t="shared" si="0"/>
        <v>2034</v>
      </c>
    </row>
    <row r="2" spans="1:106" s="3" customFormat="1" ht="15" x14ac:dyDescent="0.25">
      <c r="A2" s="3" t="s">
        <v>8</v>
      </c>
      <c r="B2" s="3">
        <v>148258</v>
      </c>
      <c r="C2" s="3">
        <v>150039</v>
      </c>
      <c r="D2" s="3">
        <v>147123</v>
      </c>
      <c r="E2" s="3">
        <f>D2*1.03</f>
        <v>151536.69</v>
      </c>
      <c r="F2" s="3">
        <f t="shared" ref="F2:N2" si="1">E2*1.03</f>
        <v>156082.79070000001</v>
      </c>
      <c r="G2" s="3">
        <f t="shared" si="1"/>
        <v>160765.27442100001</v>
      </c>
      <c r="H2" s="3">
        <f t="shared" si="1"/>
        <v>165588.23265363002</v>
      </c>
      <c r="I2" s="3">
        <f t="shared" si="1"/>
        <v>170555.87963323892</v>
      </c>
      <c r="J2" s="3">
        <f t="shared" si="1"/>
        <v>175672.55602223609</v>
      </c>
      <c r="K2" s="3">
        <f t="shared" si="1"/>
        <v>180942.73270290319</v>
      </c>
      <c r="L2" s="3">
        <f t="shared" si="1"/>
        <v>186371.01468399027</v>
      </c>
      <c r="M2" s="3">
        <f t="shared" si="1"/>
        <v>191962.14512450999</v>
      </c>
      <c r="N2" s="3">
        <f t="shared" si="1"/>
        <v>197721.00947824528</v>
      </c>
    </row>
    <row r="3" spans="1:106" x14ac:dyDescent="0.2">
      <c r="A3" s="1" t="s">
        <v>9</v>
      </c>
      <c r="B3" s="1">
        <v>116480</v>
      </c>
      <c r="C3" s="1">
        <v>116675</v>
      </c>
      <c r="D3" s="1">
        <v>113720</v>
      </c>
      <c r="E3" s="1">
        <f>E2*(1-E18)</f>
        <v>115167.88440000001</v>
      </c>
      <c r="F3" s="1">
        <f t="shared" ref="F3:N3" si="2">F2*(1-F18)</f>
        <v>118622.92093200001</v>
      </c>
      <c r="G3" s="1">
        <f t="shared" si="2"/>
        <v>122181.60855996</v>
      </c>
      <c r="H3" s="1">
        <f t="shared" si="2"/>
        <v>125847.05681675882</v>
      </c>
      <c r="I3" s="1">
        <f t="shared" si="2"/>
        <v>129622.46852126157</v>
      </c>
      <c r="J3" s="1">
        <f t="shared" si="2"/>
        <v>133511.14257689944</v>
      </c>
      <c r="K3" s="1">
        <f t="shared" si="2"/>
        <v>137516.47685420641</v>
      </c>
      <c r="L3" s="1">
        <f t="shared" si="2"/>
        <v>141641.97115983261</v>
      </c>
      <c r="M3" s="1">
        <f t="shared" si="2"/>
        <v>145891.2302946276</v>
      </c>
      <c r="N3" s="1">
        <f t="shared" si="2"/>
        <v>150267.96720346643</v>
      </c>
    </row>
    <row r="4" spans="1:106" x14ac:dyDescent="0.2">
      <c r="A4" s="1" t="s">
        <v>10</v>
      </c>
      <c r="B4" s="1">
        <f>B2-B3</f>
        <v>31778</v>
      </c>
      <c r="C4" s="1">
        <f t="shared" ref="C4:N4" si="3">C2-C3</f>
        <v>33364</v>
      </c>
      <c r="D4" s="1">
        <f t="shared" si="3"/>
        <v>33403</v>
      </c>
      <c r="E4" s="1">
        <f t="shared" si="3"/>
        <v>36368.805599999992</v>
      </c>
      <c r="F4" s="1">
        <f t="shared" si="3"/>
        <v>37459.869768000004</v>
      </c>
      <c r="G4" s="1">
        <f t="shared" si="3"/>
        <v>38583.665861040005</v>
      </c>
      <c r="H4" s="1">
        <f t="shared" si="3"/>
        <v>39741.175836871204</v>
      </c>
      <c r="I4" s="1">
        <f t="shared" si="3"/>
        <v>40933.411111977344</v>
      </c>
      <c r="J4" s="1">
        <f t="shared" si="3"/>
        <v>42161.413445336657</v>
      </c>
      <c r="K4" s="1">
        <f t="shared" si="3"/>
        <v>43426.255848696776</v>
      </c>
      <c r="L4" s="1">
        <f t="shared" si="3"/>
        <v>44729.043524157663</v>
      </c>
      <c r="M4" s="1">
        <f t="shared" si="3"/>
        <v>46070.914829882386</v>
      </c>
      <c r="N4" s="1">
        <f t="shared" si="3"/>
        <v>47453.042274778854</v>
      </c>
    </row>
    <row r="5" spans="1:106" x14ac:dyDescent="0.2">
      <c r="A5" s="1" t="s">
        <v>11</v>
      </c>
      <c r="B5" s="1">
        <v>23848</v>
      </c>
      <c r="C5" s="1">
        <v>26252</v>
      </c>
      <c r="D5" s="1">
        <v>25431</v>
      </c>
      <c r="E5" s="1">
        <f>D5*(1+E15)</f>
        <v>26193.93</v>
      </c>
      <c r="F5" s="1">
        <f t="shared" ref="F5:N5" si="4">E5*(1+F15)</f>
        <v>26979.747900000002</v>
      </c>
      <c r="G5" s="1">
        <f t="shared" si="4"/>
        <v>27789.140337000004</v>
      </c>
      <c r="H5" s="1">
        <f t="shared" si="4"/>
        <v>28622.814547110007</v>
      </c>
      <c r="I5" s="1">
        <f t="shared" si="4"/>
        <v>29481.498983523306</v>
      </c>
      <c r="J5" s="1">
        <f t="shared" si="4"/>
        <v>30365.943953029007</v>
      </c>
      <c r="K5" s="1">
        <f t="shared" si="4"/>
        <v>31276.922271619878</v>
      </c>
      <c r="L5" s="1">
        <f t="shared" si="4"/>
        <v>32215.229939768476</v>
      </c>
      <c r="M5" s="1">
        <f t="shared" si="4"/>
        <v>33181.686837961533</v>
      </c>
      <c r="N5" s="1">
        <f t="shared" si="4"/>
        <v>34177.137443100379</v>
      </c>
    </row>
    <row r="6" spans="1:106" x14ac:dyDescent="0.2">
      <c r="A6" s="1" t="s">
        <v>12</v>
      </c>
      <c r="B6" s="1">
        <v>839</v>
      </c>
      <c r="C6" s="1">
        <v>891</v>
      </c>
      <c r="D6" s="1">
        <v>877</v>
      </c>
      <c r="E6" s="1">
        <f>D6*(1+E15)</f>
        <v>903.31000000000006</v>
      </c>
      <c r="F6" s="1">
        <f t="shared" ref="F6:N6" si="5">E6*(1+F15)</f>
        <v>930.40930000000003</v>
      </c>
      <c r="G6" s="1">
        <f t="shared" si="5"/>
        <v>958.32157900000004</v>
      </c>
      <c r="H6" s="1">
        <f t="shared" si="5"/>
        <v>987.07122637000009</v>
      </c>
      <c r="I6" s="1">
        <f t="shared" si="5"/>
        <v>1016.6833631611001</v>
      </c>
      <c r="J6" s="1">
        <f t="shared" si="5"/>
        <v>1047.1838640559331</v>
      </c>
      <c r="K6" s="1">
        <f t="shared" si="5"/>
        <v>1078.5993799776111</v>
      </c>
      <c r="L6" s="1">
        <f t="shared" si="5"/>
        <v>1110.9573613769394</v>
      </c>
      <c r="M6" s="1">
        <f t="shared" si="5"/>
        <v>1144.2860822182477</v>
      </c>
      <c r="N6" s="1">
        <f t="shared" si="5"/>
        <v>1178.6146646847951</v>
      </c>
    </row>
    <row r="7" spans="1:106" x14ac:dyDescent="0.2">
      <c r="A7" s="1" t="s">
        <v>13</v>
      </c>
      <c r="B7" s="1">
        <v>2965</v>
      </c>
      <c r="C7" s="1">
        <v>3125</v>
      </c>
      <c r="D7" s="1">
        <v>3246</v>
      </c>
      <c r="E7" s="1">
        <f>D7*(1+E15)</f>
        <v>3343.38</v>
      </c>
      <c r="F7" s="1">
        <f t="shared" ref="F7:N7" si="6">E7*(1+F15)</f>
        <v>3443.6814000000004</v>
      </c>
      <c r="G7" s="1">
        <f t="shared" si="6"/>
        <v>3546.9918420000004</v>
      </c>
      <c r="H7" s="1">
        <f t="shared" si="6"/>
        <v>3653.4015972600005</v>
      </c>
      <c r="I7" s="1">
        <f t="shared" si="6"/>
        <v>3763.0036451778005</v>
      </c>
      <c r="J7" s="1">
        <f t="shared" si="6"/>
        <v>3875.8937545331346</v>
      </c>
      <c r="K7" s="1">
        <f t="shared" si="6"/>
        <v>3992.1705671691288</v>
      </c>
      <c r="L7" s="1">
        <f t="shared" si="6"/>
        <v>4111.9356841842027</v>
      </c>
      <c r="M7" s="1">
        <f t="shared" si="6"/>
        <v>4235.293754709729</v>
      </c>
      <c r="N7" s="1">
        <f t="shared" si="6"/>
        <v>4362.3525673510212</v>
      </c>
    </row>
    <row r="8" spans="1:106" x14ac:dyDescent="0.2">
      <c r="A8" s="1" t="s">
        <v>14</v>
      </c>
      <c r="B8" s="1">
        <f>SUM(B5:B7)</f>
        <v>27652</v>
      </c>
      <c r="C8" s="1">
        <f t="shared" ref="C8:N8" si="7">SUM(C5:C7)</f>
        <v>30268</v>
      </c>
      <c r="D8" s="1">
        <f t="shared" si="7"/>
        <v>29554</v>
      </c>
      <c r="E8" s="1">
        <f t="shared" si="7"/>
        <v>30440.620000000003</v>
      </c>
      <c r="F8" s="1">
        <f t="shared" si="7"/>
        <v>31353.838600000003</v>
      </c>
      <c r="G8" s="1">
        <f t="shared" si="7"/>
        <v>32294.453758000003</v>
      </c>
      <c r="H8" s="1">
        <f t="shared" si="7"/>
        <v>33263.287370740007</v>
      </c>
      <c r="I8" s="1">
        <f t="shared" si="7"/>
        <v>34261.185991862207</v>
      </c>
      <c r="J8" s="1">
        <f t="shared" si="7"/>
        <v>35289.021571618076</v>
      </c>
      <c r="K8" s="1">
        <f t="shared" si="7"/>
        <v>36347.69221876662</v>
      </c>
      <c r="L8" s="1">
        <f t="shared" si="7"/>
        <v>37438.122985329617</v>
      </c>
      <c r="M8" s="1">
        <f t="shared" si="7"/>
        <v>38561.266674889514</v>
      </c>
      <c r="N8" s="1">
        <f t="shared" si="7"/>
        <v>39718.104675136194</v>
      </c>
    </row>
    <row r="9" spans="1:106" x14ac:dyDescent="0.2">
      <c r="A9" s="1" t="s">
        <v>15</v>
      </c>
      <c r="B9" s="1">
        <f>B4-B8</f>
        <v>4126</v>
      </c>
      <c r="C9" s="1">
        <f t="shared" ref="C9:N9" si="8">C4-C8</f>
        <v>3096</v>
      </c>
      <c r="D9" s="1">
        <f t="shared" si="8"/>
        <v>3849</v>
      </c>
      <c r="E9" s="1">
        <f t="shared" si="8"/>
        <v>5928.1855999999898</v>
      </c>
      <c r="F9" s="1">
        <f t="shared" si="8"/>
        <v>6106.0311680000013</v>
      </c>
      <c r="G9" s="1">
        <f t="shared" si="8"/>
        <v>6289.2121030400012</v>
      </c>
      <c r="H9" s="1">
        <f t="shared" si="8"/>
        <v>6477.8884661311968</v>
      </c>
      <c r="I9" s="1">
        <f t="shared" si="8"/>
        <v>6672.2251201151375</v>
      </c>
      <c r="J9" s="1">
        <f t="shared" si="8"/>
        <v>6872.3918737185813</v>
      </c>
      <c r="K9" s="1">
        <f t="shared" si="8"/>
        <v>7078.563629930155</v>
      </c>
      <c r="L9" s="1">
        <f t="shared" si="8"/>
        <v>7290.9205388280461</v>
      </c>
      <c r="M9" s="1">
        <f t="shared" si="8"/>
        <v>7509.6481549928722</v>
      </c>
      <c r="N9" s="1">
        <f t="shared" si="8"/>
        <v>7734.9375996426606</v>
      </c>
    </row>
    <row r="10" spans="1:106" x14ac:dyDescent="0.2">
      <c r="A10" s="1" t="s">
        <v>16</v>
      </c>
      <c r="B10" s="1">
        <v>-535</v>
      </c>
      <c r="C10" s="1">
        <v>-441</v>
      </c>
      <c r="D10" s="1">
        <v>-450</v>
      </c>
      <c r="E10" s="1">
        <f>D26*$Q$16</f>
        <v>-470.22</v>
      </c>
      <c r="F10" s="1">
        <f t="shared" ref="F10:N10" si="9">E26*$Q$16</f>
        <v>-383.98414352000015</v>
      </c>
      <c r="G10" s="1">
        <f t="shared" si="9"/>
        <v>-293.57580053321612</v>
      </c>
      <c r="H10" s="1">
        <f t="shared" si="9"/>
        <v>-198.84474695360893</v>
      </c>
      <c r="I10" s="1">
        <f t="shared" si="9"/>
        <v>-99.635856190603022</v>
      </c>
      <c r="J10" s="1">
        <f t="shared" si="9"/>
        <v>4.2110541794046181</v>
      </c>
      <c r="K10" s="1">
        <f t="shared" si="9"/>
        <v>112.86138044019279</v>
      </c>
      <c r="L10" s="1">
        <f t="shared" si="9"/>
        <v>226.48589560404429</v>
      </c>
      <c r="M10" s="1">
        <f t="shared" si="9"/>
        <v>345.2609172680713</v>
      </c>
      <c r="N10" s="1">
        <f t="shared" si="9"/>
        <v>469.36848060979423</v>
      </c>
    </row>
    <row r="11" spans="1:106" x14ac:dyDescent="0.2">
      <c r="A11" s="1" t="s">
        <v>17</v>
      </c>
      <c r="B11" s="1">
        <f>B9+B10</f>
        <v>3591</v>
      </c>
      <c r="C11" s="1">
        <f t="shared" ref="C11:D11" si="10">C9+C10</f>
        <v>2655</v>
      </c>
      <c r="D11" s="1">
        <f t="shared" si="10"/>
        <v>3399</v>
      </c>
      <c r="E11" s="1">
        <f t="shared" ref="E11" si="11">E9+E10</f>
        <v>5457.9655999999895</v>
      </c>
      <c r="F11" s="1">
        <f t="shared" ref="F11" si="12">F9+F10</f>
        <v>5722.0470244800008</v>
      </c>
      <c r="G11" s="1">
        <f t="shared" ref="G11" si="13">G9+G10</f>
        <v>5995.6363025067849</v>
      </c>
      <c r="H11" s="1">
        <f t="shared" ref="H11" si="14">H9+H10</f>
        <v>6279.0437191775882</v>
      </c>
      <c r="I11" s="1">
        <f t="shared" ref="I11" si="15">I9+I10</f>
        <v>6572.5892639245349</v>
      </c>
      <c r="J11" s="1">
        <f t="shared" ref="J11" si="16">J9+J10</f>
        <v>6876.6029278979859</v>
      </c>
      <c r="K11" s="1">
        <f t="shared" ref="K11" si="17">K9+K10</f>
        <v>7191.425010370348</v>
      </c>
      <c r="L11" s="1">
        <f t="shared" ref="L11" si="18">L9+L10</f>
        <v>7517.4064344320905</v>
      </c>
      <c r="M11" s="1">
        <f t="shared" ref="M11" si="19">M9+M10</f>
        <v>7854.9090722609435</v>
      </c>
      <c r="N11" s="1">
        <f t="shared" ref="N11" si="20">N9+N10</f>
        <v>8204.3060802524542</v>
      </c>
    </row>
    <row r="12" spans="1:106" x14ac:dyDescent="0.2">
      <c r="A12" s="1" t="s">
        <v>18</v>
      </c>
      <c r="B12" s="1">
        <v>653</v>
      </c>
      <c r="C12" s="1">
        <v>667</v>
      </c>
      <c r="D12" s="1">
        <v>670</v>
      </c>
      <c r="E12" s="1">
        <f>E11*E16</f>
        <v>1146.1727759999978</v>
      </c>
      <c r="F12" s="1">
        <f t="shared" ref="F12:N12" si="21">F11*F16</f>
        <v>1201.6298751408001</v>
      </c>
      <c r="G12" s="1">
        <f t="shared" si="21"/>
        <v>1259.0836235264248</v>
      </c>
      <c r="H12" s="1">
        <f t="shared" si="21"/>
        <v>1318.5991810272935</v>
      </c>
      <c r="I12" s="1">
        <f t="shared" si="21"/>
        <v>1380.2437454241522</v>
      </c>
      <c r="J12" s="1">
        <f t="shared" si="21"/>
        <v>1444.0866148585769</v>
      </c>
      <c r="K12" s="1">
        <f t="shared" si="21"/>
        <v>1510.1992521777731</v>
      </c>
      <c r="L12" s="1">
        <f t="shared" si="21"/>
        <v>1578.6553512307389</v>
      </c>
      <c r="M12" s="1">
        <f t="shared" si="21"/>
        <v>1649.5309051747981</v>
      </c>
      <c r="N12" s="1">
        <f t="shared" si="21"/>
        <v>1722.9042768530153</v>
      </c>
    </row>
    <row r="13" spans="1:106" s="3" customFormat="1" ht="15" x14ac:dyDescent="0.25">
      <c r="A13" s="3" t="s">
        <v>19</v>
      </c>
      <c r="B13" s="3">
        <f>B11-B12</f>
        <v>2938</v>
      </c>
      <c r="C13" s="3">
        <f t="shared" ref="C13:N13" si="22">C11-C12</f>
        <v>1988</v>
      </c>
      <c r="D13" s="3">
        <f t="shared" si="22"/>
        <v>2729</v>
      </c>
      <c r="E13" s="3">
        <f t="shared" si="22"/>
        <v>4311.7928239999919</v>
      </c>
      <c r="F13" s="3">
        <f t="shared" si="22"/>
        <v>4520.4171493392005</v>
      </c>
      <c r="G13" s="3">
        <f t="shared" si="22"/>
        <v>4736.5526789803598</v>
      </c>
      <c r="H13" s="3">
        <f t="shared" si="22"/>
        <v>4960.4445381502946</v>
      </c>
      <c r="I13" s="3">
        <f t="shared" si="22"/>
        <v>5192.3455185003822</v>
      </c>
      <c r="J13" s="3">
        <f t="shared" si="22"/>
        <v>5432.5163130394085</v>
      </c>
      <c r="K13" s="3">
        <f t="shared" si="22"/>
        <v>5681.2257581925751</v>
      </c>
      <c r="L13" s="3">
        <f t="shared" si="22"/>
        <v>5938.7510832013513</v>
      </c>
      <c r="M13" s="3">
        <f t="shared" si="22"/>
        <v>6205.3781670861454</v>
      </c>
      <c r="N13" s="3">
        <f t="shared" si="22"/>
        <v>6481.4018033994389</v>
      </c>
      <c r="O13" s="3">
        <f>N13*(1+$Q$17)</f>
        <v>6546.2158214334331</v>
      </c>
      <c r="P13" s="3">
        <f t="shared" ref="P13:CA13" si="23">O13*(1+$Q$17)</f>
        <v>6611.6779796477676</v>
      </c>
      <c r="Q13" s="3">
        <f t="shared" si="23"/>
        <v>6677.7947594442458</v>
      </c>
      <c r="R13" s="3">
        <f t="shared" si="23"/>
        <v>6744.5727070386883</v>
      </c>
      <c r="S13" s="3">
        <f t="shared" si="23"/>
        <v>6812.0184341090753</v>
      </c>
      <c r="T13" s="3">
        <f t="shared" si="23"/>
        <v>6880.1386184501662</v>
      </c>
      <c r="U13" s="3">
        <f t="shared" si="23"/>
        <v>6948.9400046346682</v>
      </c>
      <c r="V13" s="3">
        <f t="shared" si="23"/>
        <v>7018.4294046810146</v>
      </c>
      <c r="W13" s="3">
        <f t="shared" si="23"/>
        <v>7088.6136987278251</v>
      </c>
      <c r="X13" s="3">
        <f t="shared" si="23"/>
        <v>7159.4998357151035</v>
      </c>
      <c r="Y13" s="3">
        <f t="shared" si="23"/>
        <v>7231.0948340722543</v>
      </c>
      <c r="Z13" s="3">
        <f t="shared" si="23"/>
        <v>7303.4057824129768</v>
      </c>
      <c r="AA13" s="3">
        <f t="shared" si="23"/>
        <v>7376.4398402371071</v>
      </c>
      <c r="AB13" s="3">
        <f t="shared" si="23"/>
        <v>7450.2042386394778</v>
      </c>
      <c r="AC13" s="3">
        <f t="shared" si="23"/>
        <v>7524.7062810258731</v>
      </c>
      <c r="AD13" s="3">
        <f t="shared" si="23"/>
        <v>7599.9533438361323</v>
      </c>
      <c r="AE13" s="3">
        <f t="shared" si="23"/>
        <v>7675.9528772744934</v>
      </c>
      <c r="AF13" s="3">
        <f t="shared" si="23"/>
        <v>7752.7124060472388</v>
      </c>
      <c r="AG13" s="3">
        <f t="shared" si="23"/>
        <v>7830.2395301077113</v>
      </c>
      <c r="AH13" s="3">
        <f t="shared" si="23"/>
        <v>7908.5419254087883</v>
      </c>
      <c r="AI13" s="3">
        <f t="shared" si="23"/>
        <v>7987.6273446628766</v>
      </c>
      <c r="AJ13" s="3">
        <f t="shared" si="23"/>
        <v>8067.5036181095056</v>
      </c>
      <c r="AK13" s="3">
        <f t="shared" si="23"/>
        <v>8148.1786542906011</v>
      </c>
      <c r="AL13" s="3">
        <f t="shared" si="23"/>
        <v>8229.6604408335079</v>
      </c>
      <c r="AM13" s="3">
        <f t="shared" si="23"/>
        <v>8311.9570452418429</v>
      </c>
      <c r="AN13" s="3">
        <f t="shared" si="23"/>
        <v>8395.0766156942609</v>
      </c>
      <c r="AO13" s="3">
        <f t="shared" si="23"/>
        <v>8479.0273818512032</v>
      </c>
      <c r="AP13" s="3">
        <f t="shared" si="23"/>
        <v>8563.8176556697163</v>
      </c>
      <c r="AQ13" s="3">
        <f t="shared" si="23"/>
        <v>8649.4558322264129</v>
      </c>
      <c r="AR13" s="3">
        <f t="shared" si="23"/>
        <v>8735.9503905486763</v>
      </c>
      <c r="AS13" s="3">
        <f t="shared" si="23"/>
        <v>8823.3098944541634</v>
      </c>
      <c r="AT13" s="3">
        <f t="shared" si="23"/>
        <v>8911.5429933987052</v>
      </c>
      <c r="AU13" s="3">
        <f t="shared" si="23"/>
        <v>9000.6584233326921</v>
      </c>
      <c r="AV13" s="3">
        <f t="shared" si="23"/>
        <v>9090.66500756602</v>
      </c>
      <c r="AW13" s="3">
        <f t="shared" si="23"/>
        <v>9181.5716576416798</v>
      </c>
      <c r="AX13" s="3">
        <f t="shared" si="23"/>
        <v>9273.3873742180967</v>
      </c>
      <c r="AY13" s="3">
        <f t="shared" si="23"/>
        <v>9366.1212479602782</v>
      </c>
      <c r="AZ13" s="3">
        <f t="shared" si="23"/>
        <v>9459.7824604398811</v>
      </c>
      <c r="BA13" s="3">
        <f t="shared" si="23"/>
        <v>9554.3802850442808</v>
      </c>
      <c r="BB13" s="3">
        <f t="shared" si="23"/>
        <v>9649.9240878947239</v>
      </c>
      <c r="BC13" s="3">
        <f t="shared" si="23"/>
        <v>9746.4233287736715</v>
      </c>
      <c r="BD13" s="3">
        <f t="shared" si="23"/>
        <v>9843.887562061409</v>
      </c>
      <c r="BE13" s="3">
        <f t="shared" si="23"/>
        <v>9942.3264376820225</v>
      </c>
      <c r="BF13" s="3">
        <f t="shared" si="23"/>
        <v>10041.749702058843</v>
      </c>
      <c r="BG13" s="3">
        <f t="shared" si="23"/>
        <v>10142.167199079431</v>
      </c>
      <c r="BH13" s="3">
        <f t="shared" si="23"/>
        <v>10243.588871070226</v>
      </c>
      <c r="BI13" s="3">
        <f t="shared" si="23"/>
        <v>10346.024759780928</v>
      </c>
      <c r="BJ13" s="3">
        <f t="shared" si="23"/>
        <v>10449.485007378738</v>
      </c>
      <c r="BK13" s="3">
        <f t="shared" si="23"/>
        <v>10553.979857452527</v>
      </c>
      <c r="BL13" s="3">
        <f t="shared" si="23"/>
        <v>10659.519656027052</v>
      </c>
      <c r="BM13" s="3">
        <f t="shared" si="23"/>
        <v>10766.114852587323</v>
      </c>
      <c r="BN13" s="3">
        <f t="shared" si="23"/>
        <v>10873.776001113196</v>
      </c>
      <c r="BO13" s="3">
        <f t="shared" si="23"/>
        <v>10982.513761124328</v>
      </c>
      <c r="BP13" s="3">
        <f t="shared" si="23"/>
        <v>11092.338898735572</v>
      </c>
      <c r="BQ13" s="3">
        <f t="shared" si="23"/>
        <v>11203.262287722928</v>
      </c>
      <c r="BR13" s="3">
        <f t="shared" si="23"/>
        <v>11315.294910600158</v>
      </c>
      <c r="BS13" s="3">
        <f t="shared" si="23"/>
        <v>11428.447859706159</v>
      </c>
      <c r="BT13" s="3">
        <f t="shared" si="23"/>
        <v>11542.73233830322</v>
      </c>
      <c r="BU13" s="3">
        <f t="shared" si="23"/>
        <v>11658.159661686252</v>
      </c>
      <c r="BV13" s="3">
        <f t="shared" si="23"/>
        <v>11774.741258303115</v>
      </c>
      <c r="BW13" s="3">
        <f t="shared" si="23"/>
        <v>11892.488670886145</v>
      </c>
      <c r="BX13" s="3">
        <f t="shared" si="23"/>
        <v>12011.413557595006</v>
      </c>
      <c r="BY13" s="3">
        <f t="shared" si="23"/>
        <v>12131.527693170956</v>
      </c>
      <c r="BZ13" s="3">
        <f t="shared" si="23"/>
        <v>12252.842970102665</v>
      </c>
      <c r="CA13" s="3">
        <f t="shared" si="23"/>
        <v>12375.371399803693</v>
      </c>
      <c r="CB13" s="3">
        <f t="shared" ref="CB13:DB13" si="24">CA13*(1+$Q$17)</f>
        <v>12499.125113801731</v>
      </c>
      <c r="CC13" s="3">
        <f t="shared" si="24"/>
        <v>12624.116364939748</v>
      </c>
      <c r="CD13" s="3">
        <f t="shared" si="24"/>
        <v>12750.357528589146</v>
      </c>
      <c r="CE13" s="3">
        <f t="shared" si="24"/>
        <v>12877.861103875037</v>
      </c>
      <c r="CF13" s="3">
        <f t="shared" si="24"/>
        <v>13006.639714913787</v>
      </c>
      <c r="CG13" s="3">
        <f t="shared" si="24"/>
        <v>13136.706112062924</v>
      </c>
      <c r="CH13" s="3">
        <f t="shared" si="24"/>
        <v>13268.073173183553</v>
      </c>
      <c r="CI13" s="3">
        <f t="shared" si="24"/>
        <v>13400.753904915389</v>
      </c>
      <c r="CJ13" s="3">
        <f t="shared" si="24"/>
        <v>13534.761443964544</v>
      </c>
      <c r="CK13" s="3">
        <f t="shared" si="24"/>
        <v>13670.10905840419</v>
      </c>
      <c r="CL13" s="3">
        <f t="shared" si="24"/>
        <v>13806.810148988232</v>
      </c>
      <c r="CM13" s="3">
        <f t="shared" si="24"/>
        <v>13944.878250478114</v>
      </c>
      <c r="CN13" s="3">
        <f t="shared" si="24"/>
        <v>14084.327032982896</v>
      </c>
      <c r="CO13" s="3">
        <f t="shared" si="24"/>
        <v>14225.170303312725</v>
      </c>
      <c r="CP13" s="3">
        <f t="shared" si="24"/>
        <v>14367.422006345852</v>
      </c>
      <c r="CQ13" s="3">
        <f t="shared" si="24"/>
        <v>14511.09622640931</v>
      </c>
      <c r="CR13" s="3">
        <f t="shared" si="24"/>
        <v>14656.207188673403</v>
      </c>
      <c r="CS13" s="3">
        <f t="shared" si="24"/>
        <v>14802.769260560137</v>
      </c>
      <c r="CT13" s="3">
        <f t="shared" si="24"/>
        <v>14950.796953165738</v>
      </c>
      <c r="CU13" s="3">
        <f t="shared" si="24"/>
        <v>15100.304922697396</v>
      </c>
      <c r="CV13" s="3">
        <f t="shared" si="24"/>
        <v>15251.307971924371</v>
      </c>
      <c r="CW13" s="3">
        <f t="shared" si="24"/>
        <v>15403.821051643614</v>
      </c>
      <c r="CX13" s="3">
        <f t="shared" si="24"/>
        <v>15557.859262160051</v>
      </c>
      <c r="CY13" s="3">
        <f t="shared" si="24"/>
        <v>15713.437854781652</v>
      </c>
      <c r="CZ13" s="3">
        <f t="shared" si="24"/>
        <v>15870.572233329469</v>
      </c>
      <c r="DA13" s="3">
        <f t="shared" si="24"/>
        <v>16029.277955662763</v>
      </c>
      <c r="DB13" s="3">
        <f t="shared" si="24"/>
        <v>16189.570735219391</v>
      </c>
    </row>
    <row r="15" spans="1:106" s="3" customFormat="1" ht="15" x14ac:dyDescent="0.25">
      <c r="A15" s="3" t="s">
        <v>20</v>
      </c>
      <c r="C15" s="4">
        <f>C2/B2-1</f>
        <v>1.2012842477303165E-2</v>
      </c>
      <c r="D15" s="4">
        <f t="shared" ref="D15:N15" si="25">D2/C2-1</f>
        <v>-1.9434946913802431E-2</v>
      </c>
      <c r="E15" s="4">
        <f t="shared" si="25"/>
        <v>3.0000000000000027E-2</v>
      </c>
      <c r="F15" s="4">
        <f t="shared" si="25"/>
        <v>3.0000000000000027E-2</v>
      </c>
      <c r="G15" s="4">
        <f t="shared" si="25"/>
        <v>3.0000000000000027E-2</v>
      </c>
      <c r="H15" s="4">
        <f t="shared" si="25"/>
        <v>3.0000000000000027E-2</v>
      </c>
      <c r="I15" s="4">
        <f t="shared" si="25"/>
        <v>3.0000000000000027E-2</v>
      </c>
      <c r="J15" s="4">
        <f t="shared" si="25"/>
        <v>3.0000000000000027E-2</v>
      </c>
      <c r="K15" s="4">
        <f t="shared" si="25"/>
        <v>3.0000000000000027E-2</v>
      </c>
      <c r="L15" s="4">
        <f t="shared" si="25"/>
        <v>3.0000000000000027E-2</v>
      </c>
      <c r="M15" s="4">
        <f t="shared" si="25"/>
        <v>3.0000000000000027E-2</v>
      </c>
      <c r="N15" s="4">
        <f t="shared" si="25"/>
        <v>3.0000000000000027E-2</v>
      </c>
    </row>
    <row r="16" spans="1:106" x14ac:dyDescent="0.2">
      <c r="A16" s="1" t="s">
        <v>21</v>
      </c>
      <c r="B16" s="5">
        <f>B12/B11</f>
        <v>0.18184349763297131</v>
      </c>
      <c r="C16" s="5">
        <f t="shared" ref="C16:D16" si="26">C12/C11</f>
        <v>0.25122410546139362</v>
      </c>
      <c r="D16" s="5">
        <f t="shared" si="26"/>
        <v>0.19711679905854662</v>
      </c>
      <c r="E16" s="5">
        <v>0.21</v>
      </c>
      <c r="F16" s="5">
        <v>0.21</v>
      </c>
      <c r="G16" s="5">
        <v>0.21</v>
      </c>
      <c r="H16" s="5">
        <v>0.21</v>
      </c>
      <c r="I16" s="5">
        <v>0.21</v>
      </c>
      <c r="J16" s="5">
        <v>0.21</v>
      </c>
      <c r="K16" s="5">
        <v>0.21</v>
      </c>
      <c r="L16" s="5">
        <v>0.21</v>
      </c>
      <c r="M16" s="5">
        <v>0.21</v>
      </c>
      <c r="N16" s="5">
        <v>0.21</v>
      </c>
      <c r="P16" s="1" t="s">
        <v>29</v>
      </c>
      <c r="Q16" s="6">
        <v>0.02</v>
      </c>
    </row>
    <row r="17" spans="1:100" x14ac:dyDescent="0.2">
      <c r="P17" s="1" t="s">
        <v>30</v>
      </c>
      <c r="Q17" s="6">
        <v>0.01</v>
      </c>
    </row>
    <row r="18" spans="1:100" s="3" customFormat="1" ht="15" x14ac:dyDescent="0.25">
      <c r="A18" s="3" t="s">
        <v>22</v>
      </c>
      <c r="B18" s="4">
        <f>B4/B2</f>
        <v>0.21434256498806134</v>
      </c>
      <c r="C18" s="4">
        <f t="shared" ref="C18:D18" si="27">C4/C2</f>
        <v>0.22236885076546764</v>
      </c>
      <c r="D18" s="4">
        <f t="shared" si="27"/>
        <v>0.22704131916831494</v>
      </c>
      <c r="E18" s="4">
        <v>0.24</v>
      </c>
      <c r="F18" s="4">
        <v>0.24</v>
      </c>
      <c r="G18" s="4">
        <v>0.24</v>
      </c>
      <c r="H18" s="4">
        <v>0.24</v>
      </c>
      <c r="I18" s="4">
        <v>0.24</v>
      </c>
      <c r="J18" s="4">
        <v>0.24</v>
      </c>
      <c r="K18" s="4">
        <v>0.24</v>
      </c>
      <c r="L18" s="4">
        <v>0.24</v>
      </c>
      <c r="M18" s="4">
        <v>0.24</v>
      </c>
      <c r="N18" s="4">
        <v>0.24</v>
      </c>
      <c r="P18" s="1" t="s">
        <v>31</v>
      </c>
      <c r="Q18" s="6">
        <v>7.4999999999999997E-2</v>
      </c>
    </row>
    <row r="19" spans="1:100" x14ac:dyDescent="0.2">
      <c r="A19" s="1" t="s">
        <v>23</v>
      </c>
      <c r="B19" s="5">
        <f>B9/B2</f>
        <v>2.7829864155728527E-2</v>
      </c>
      <c r="C19" s="5">
        <f t="shared" ref="C19:N19" si="28">C9/C2</f>
        <v>2.0634634994901327E-2</v>
      </c>
      <c r="D19" s="5">
        <f t="shared" si="28"/>
        <v>2.6161782997899716E-2</v>
      </c>
      <c r="E19" s="5">
        <f t="shared" si="28"/>
        <v>3.9120463829584701E-2</v>
      </c>
      <c r="F19" s="5">
        <f t="shared" si="28"/>
        <v>3.9120463829584777E-2</v>
      </c>
      <c r="G19" s="5">
        <f t="shared" si="28"/>
        <v>3.9120463829584777E-2</v>
      </c>
      <c r="H19" s="5">
        <f t="shared" si="28"/>
        <v>3.9120463829584742E-2</v>
      </c>
      <c r="I19" s="5">
        <f t="shared" si="28"/>
        <v>3.9120463829584777E-2</v>
      </c>
      <c r="J19" s="5">
        <f t="shared" si="28"/>
        <v>3.9120463829584715E-2</v>
      </c>
      <c r="K19" s="5">
        <f t="shared" si="28"/>
        <v>3.9120463829584798E-2</v>
      </c>
      <c r="L19" s="5">
        <f t="shared" si="28"/>
        <v>3.9120463829584728E-2</v>
      </c>
      <c r="M19" s="5">
        <f t="shared" si="28"/>
        <v>3.9120463829584652E-2</v>
      </c>
      <c r="N19" s="5">
        <f t="shared" si="28"/>
        <v>3.9120463829584659E-2</v>
      </c>
      <c r="P19" s="1" t="s">
        <v>32</v>
      </c>
      <c r="Q19" s="1">
        <f>NPV(Q18,E24:XFD24)+Sheet1!D5-Sheet1!D6</f>
        <v>52410.97967879624</v>
      </c>
    </row>
    <row r="20" spans="1:100" x14ac:dyDescent="0.2">
      <c r="A20" s="1" t="s">
        <v>24</v>
      </c>
      <c r="B20" s="5">
        <f>B24/B2</f>
        <v>9.5778979886414223E-3</v>
      </c>
      <c r="C20" s="5">
        <f t="shared" ref="C20:N20" si="29">C24/C2</f>
        <v>1.9221669032718158E-2</v>
      </c>
      <c r="D20" s="5">
        <f t="shared" si="29"/>
        <v>1.2078329017216886E-2</v>
      </c>
      <c r="E20" s="5">
        <f t="shared" si="29"/>
        <v>2.5608409036781739E-2</v>
      </c>
      <c r="F20" s="5">
        <f t="shared" si="29"/>
        <v>2.6065496498104836E-2</v>
      </c>
      <c r="G20" s="5">
        <f t="shared" si="29"/>
        <v>2.651628236530091E-2</v>
      </c>
      <c r="H20" s="5">
        <f t="shared" si="29"/>
        <v>2.69608535147162E-2</v>
      </c>
      <c r="I20" s="5">
        <f t="shared" si="29"/>
        <v>2.7399295624984256E-2</v>
      </c>
      <c r="J20" s="5">
        <f t="shared" si="29"/>
        <v>2.7831693193537867E-2</v>
      </c>
      <c r="K20" s="5">
        <f t="shared" si="29"/>
        <v>2.825812955289405E-2</v>
      </c>
      <c r="L20" s="5">
        <f t="shared" si="29"/>
        <v>2.8678686886713368E-2</v>
      </c>
      <c r="M20" s="5">
        <f t="shared" si="29"/>
        <v>2.9093446245639244E-2</v>
      </c>
      <c r="N20" s="5">
        <f t="shared" si="29"/>
        <v>2.9502487562917856E-2</v>
      </c>
      <c r="P20" s="1" t="s">
        <v>1</v>
      </c>
      <c r="Q20" s="9">
        <f>Q19/Sheet1!D3</f>
        <v>79.302435586013374</v>
      </c>
    </row>
    <row r="21" spans="1:100" x14ac:dyDescent="0.2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P21" s="1" t="s">
        <v>33</v>
      </c>
      <c r="Q21" s="5">
        <f>Q20/Sheet1!D2-1</f>
        <v>0.20155205433353607</v>
      </c>
    </row>
    <row r="22" spans="1:100" x14ac:dyDescent="0.2">
      <c r="A22" s="1" t="s">
        <v>25</v>
      </c>
      <c r="B22" s="1">
        <v>4498</v>
      </c>
      <c r="C22" s="1">
        <v>6788</v>
      </c>
      <c r="D22" s="1">
        <v>5794</v>
      </c>
    </row>
    <row r="23" spans="1:100" x14ac:dyDescent="0.2">
      <c r="A23" s="1" t="s">
        <v>26</v>
      </c>
      <c r="B23" s="1">
        <v>3078</v>
      </c>
      <c r="C23" s="1">
        <v>3904</v>
      </c>
      <c r="D23" s="1">
        <v>4017</v>
      </c>
    </row>
    <row r="24" spans="1:100" s="3" customFormat="1" ht="15" x14ac:dyDescent="0.25">
      <c r="A24" s="3" t="s">
        <v>27</v>
      </c>
      <c r="B24" s="3">
        <f>B22-B23</f>
        <v>1420</v>
      </c>
      <c r="C24" s="3">
        <f t="shared" ref="C24:D24" si="30">C22-C23</f>
        <v>2884</v>
      </c>
      <c r="D24" s="3">
        <f t="shared" si="30"/>
        <v>1777</v>
      </c>
      <c r="E24" s="3">
        <f>E13*E25</f>
        <v>3880.6135415999929</v>
      </c>
      <c r="F24" s="3">
        <f t="shared" ref="F24:N24" si="31">F13*F25</f>
        <v>4068.3754344052804</v>
      </c>
      <c r="G24" s="3">
        <f t="shared" si="31"/>
        <v>4262.8974110823237</v>
      </c>
      <c r="H24" s="3">
        <f t="shared" si="31"/>
        <v>4464.4000843352651</v>
      </c>
      <c r="I24" s="3">
        <f t="shared" si="31"/>
        <v>4673.1109666503444</v>
      </c>
      <c r="J24" s="3">
        <f t="shared" si="31"/>
        <v>4889.264681735468</v>
      </c>
      <c r="K24" s="3">
        <f t="shared" si="31"/>
        <v>5113.1031823733174</v>
      </c>
      <c r="L24" s="3">
        <f t="shared" si="31"/>
        <v>5344.8759748812163</v>
      </c>
      <c r="M24" s="3">
        <f t="shared" si="31"/>
        <v>5584.8403503775307</v>
      </c>
      <c r="N24" s="3">
        <f t="shared" si="31"/>
        <v>5833.2616230594949</v>
      </c>
      <c r="O24" s="3">
        <f>N24*(1+$Q$17)</f>
        <v>5891.5942392900897</v>
      </c>
      <c r="P24" s="3">
        <f t="shared" ref="P24:CA24" si="32">O24*(1+$Q$17)</f>
        <v>5950.5101816829911</v>
      </c>
      <c r="Q24" s="3">
        <f t="shared" si="32"/>
        <v>6010.0152834998207</v>
      </c>
      <c r="R24" s="3">
        <f t="shared" si="32"/>
        <v>6070.1154363348187</v>
      </c>
      <c r="S24" s="3">
        <f t="shared" si="32"/>
        <v>6130.8165906981667</v>
      </c>
      <c r="T24" s="3">
        <f t="shared" si="32"/>
        <v>6192.1247566051488</v>
      </c>
      <c r="U24" s="3">
        <f t="shared" si="32"/>
        <v>6254.0460041712004</v>
      </c>
      <c r="V24" s="3">
        <f t="shared" si="32"/>
        <v>6316.5864642129127</v>
      </c>
      <c r="W24" s="3">
        <f t="shared" si="32"/>
        <v>6379.7523288550419</v>
      </c>
      <c r="X24" s="3">
        <f t="shared" si="32"/>
        <v>6443.549852143592</v>
      </c>
      <c r="Y24" s="3">
        <f t="shared" si="32"/>
        <v>6507.9853506650279</v>
      </c>
      <c r="Z24" s="3">
        <f t="shared" si="32"/>
        <v>6573.0652041716785</v>
      </c>
      <c r="AA24" s="3">
        <f t="shared" si="32"/>
        <v>6638.7958562133954</v>
      </c>
      <c r="AB24" s="3">
        <f t="shared" si="32"/>
        <v>6705.1838147755298</v>
      </c>
      <c r="AC24" s="3">
        <f t="shared" si="32"/>
        <v>6772.2356529232848</v>
      </c>
      <c r="AD24" s="3">
        <f t="shared" si="32"/>
        <v>6839.9580094525172</v>
      </c>
      <c r="AE24" s="3">
        <f t="shared" si="32"/>
        <v>6908.3575895470422</v>
      </c>
      <c r="AF24" s="3">
        <f t="shared" si="32"/>
        <v>6977.441165442513</v>
      </c>
      <c r="AG24" s="3">
        <f t="shared" si="32"/>
        <v>7047.2155770969384</v>
      </c>
      <c r="AH24" s="3">
        <f t="shared" si="32"/>
        <v>7117.6877328679075</v>
      </c>
      <c r="AI24" s="3">
        <f t="shared" si="32"/>
        <v>7188.8646101965869</v>
      </c>
      <c r="AJ24" s="3">
        <f t="shared" si="32"/>
        <v>7260.7532562985525</v>
      </c>
      <c r="AK24" s="3">
        <f t="shared" si="32"/>
        <v>7333.3607888615379</v>
      </c>
      <c r="AL24" s="3">
        <f t="shared" si="32"/>
        <v>7406.6943967501529</v>
      </c>
      <c r="AM24" s="3">
        <f t="shared" si="32"/>
        <v>7480.7613407176541</v>
      </c>
      <c r="AN24" s="3">
        <f t="shared" si="32"/>
        <v>7555.5689541248303</v>
      </c>
      <c r="AO24" s="3">
        <f t="shared" si="32"/>
        <v>7631.1246436660786</v>
      </c>
      <c r="AP24" s="3">
        <f t="shared" si="32"/>
        <v>7707.435890102739</v>
      </c>
      <c r="AQ24" s="3">
        <f t="shared" si="32"/>
        <v>7784.5102490037661</v>
      </c>
      <c r="AR24" s="3">
        <f t="shared" si="32"/>
        <v>7862.3553514938039</v>
      </c>
      <c r="AS24" s="3">
        <f t="shared" si="32"/>
        <v>7940.978905008742</v>
      </c>
      <c r="AT24" s="3">
        <f t="shared" si="32"/>
        <v>8020.3886940588291</v>
      </c>
      <c r="AU24" s="3">
        <f t="shared" si="32"/>
        <v>8100.5925809994178</v>
      </c>
      <c r="AV24" s="3">
        <f t="shared" si="32"/>
        <v>8181.5985068094124</v>
      </c>
      <c r="AW24" s="3">
        <f t="shared" si="32"/>
        <v>8263.4144918775073</v>
      </c>
      <c r="AX24" s="3">
        <f t="shared" si="32"/>
        <v>8346.0486367962822</v>
      </c>
      <c r="AY24" s="3">
        <f t="shared" si="32"/>
        <v>8429.5091231642455</v>
      </c>
      <c r="AZ24" s="3">
        <f t="shared" si="32"/>
        <v>8513.8042143958883</v>
      </c>
      <c r="BA24" s="3">
        <f t="shared" si="32"/>
        <v>8598.9422565398472</v>
      </c>
      <c r="BB24" s="3">
        <f t="shared" si="32"/>
        <v>8684.9316791052461</v>
      </c>
      <c r="BC24" s="3">
        <f t="shared" si="32"/>
        <v>8771.7809958962989</v>
      </c>
      <c r="BD24" s="3">
        <f t="shared" si="32"/>
        <v>8859.4988058552626</v>
      </c>
      <c r="BE24" s="3">
        <f t="shared" si="32"/>
        <v>8948.0937939138148</v>
      </c>
      <c r="BF24" s="3">
        <f t="shared" si="32"/>
        <v>9037.5747318529538</v>
      </c>
      <c r="BG24" s="3">
        <f t="shared" si="32"/>
        <v>9127.9504791714826</v>
      </c>
      <c r="BH24" s="3">
        <f t="shared" si="32"/>
        <v>9219.2299839631978</v>
      </c>
      <c r="BI24" s="3">
        <f t="shared" si="32"/>
        <v>9311.422283802829</v>
      </c>
      <c r="BJ24" s="3">
        <f t="shared" si="32"/>
        <v>9404.5365066408576</v>
      </c>
      <c r="BK24" s="3">
        <f t="shared" si="32"/>
        <v>9498.5818717072671</v>
      </c>
      <c r="BL24" s="3">
        <f t="shared" si="32"/>
        <v>9593.5676904243392</v>
      </c>
      <c r="BM24" s="3">
        <f t="shared" si="32"/>
        <v>9689.5033673285834</v>
      </c>
      <c r="BN24" s="3">
        <f t="shared" si="32"/>
        <v>9786.3984010018685</v>
      </c>
      <c r="BO24" s="3">
        <f t="shared" si="32"/>
        <v>9884.2623850118871</v>
      </c>
      <c r="BP24" s="3">
        <f t="shared" si="32"/>
        <v>9983.1050088620068</v>
      </c>
      <c r="BQ24" s="3">
        <f t="shared" si="32"/>
        <v>10082.936058950627</v>
      </c>
      <c r="BR24" s="3">
        <f t="shared" si="32"/>
        <v>10183.765419540134</v>
      </c>
      <c r="BS24" s="3">
        <f t="shared" si="32"/>
        <v>10285.603073735536</v>
      </c>
      <c r="BT24" s="3">
        <f t="shared" si="32"/>
        <v>10388.459104472891</v>
      </c>
      <c r="BU24" s="3">
        <f t="shared" si="32"/>
        <v>10492.34369551762</v>
      </c>
      <c r="BV24" s="3">
        <f t="shared" si="32"/>
        <v>10597.267132472796</v>
      </c>
      <c r="BW24" s="3">
        <f t="shared" si="32"/>
        <v>10703.239803797524</v>
      </c>
      <c r="BX24" s="3">
        <f t="shared" si="32"/>
        <v>10810.2722018355</v>
      </c>
      <c r="BY24" s="3">
        <f t="shared" si="32"/>
        <v>10918.374923853855</v>
      </c>
      <c r="BZ24" s="3">
        <f t="shared" si="32"/>
        <v>11027.558673092393</v>
      </c>
      <c r="CA24" s="3">
        <f t="shared" si="32"/>
        <v>11137.834259823318</v>
      </c>
      <c r="CB24" s="3">
        <f t="shared" ref="CB24:CV24" si="33">CA24*(1+$Q$17)</f>
        <v>11249.21260242155</v>
      </c>
      <c r="CC24" s="3">
        <f t="shared" si="33"/>
        <v>11361.704728445766</v>
      </c>
      <c r="CD24" s="3">
        <f t="shared" si="33"/>
        <v>11475.321775730223</v>
      </c>
      <c r="CE24" s="3">
        <f t="shared" si="33"/>
        <v>11590.074993487526</v>
      </c>
      <c r="CF24" s="3">
        <f t="shared" si="33"/>
        <v>11705.975743422401</v>
      </c>
      <c r="CG24" s="3">
        <f t="shared" si="33"/>
        <v>11823.035500856626</v>
      </c>
      <c r="CH24" s="3">
        <f t="shared" si="33"/>
        <v>11941.265855865193</v>
      </c>
      <c r="CI24" s="3">
        <f t="shared" si="33"/>
        <v>12060.678514423846</v>
      </c>
      <c r="CJ24" s="3">
        <f t="shared" si="33"/>
        <v>12181.285299568084</v>
      </c>
      <c r="CK24" s="3">
        <f t="shared" si="33"/>
        <v>12303.098152563765</v>
      </c>
      <c r="CL24" s="3">
        <f t="shared" si="33"/>
        <v>12426.129134089402</v>
      </c>
      <c r="CM24" s="3">
        <f t="shared" si="33"/>
        <v>12550.390425430296</v>
      </c>
      <c r="CN24" s="3">
        <f t="shared" si="33"/>
        <v>12675.894329684599</v>
      </c>
      <c r="CO24" s="3">
        <f t="shared" si="33"/>
        <v>12802.653272981444</v>
      </c>
      <c r="CP24" s="3">
        <f t="shared" si="33"/>
        <v>12930.679805711259</v>
      </c>
      <c r="CQ24" s="3">
        <f t="shared" si="33"/>
        <v>13059.986603768371</v>
      </c>
      <c r="CR24" s="3">
        <f t="shared" si="33"/>
        <v>13190.586469806056</v>
      </c>
      <c r="CS24" s="3">
        <f t="shared" si="33"/>
        <v>13322.492334504117</v>
      </c>
      <c r="CT24" s="3">
        <f t="shared" si="33"/>
        <v>13455.717257849159</v>
      </c>
      <c r="CU24" s="3">
        <f t="shared" si="33"/>
        <v>13590.274430427651</v>
      </c>
      <c r="CV24" s="3">
        <f t="shared" si="33"/>
        <v>13726.177174731927</v>
      </c>
    </row>
    <row r="25" spans="1:100" x14ac:dyDescent="0.2">
      <c r="B25" s="5">
        <f>B24/B13</f>
        <v>0.48332198774676649</v>
      </c>
      <c r="C25" s="5">
        <f t="shared" ref="C25:D25" si="34">C24/C13</f>
        <v>1.4507042253521127</v>
      </c>
      <c r="D25" s="5">
        <f t="shared" si="34"/>
        <v>0.65115426896299011</v>
      </c>
      <c r="E25" s="5">
        <v>0.9</v>
      </c>
      <c r="F25" s="5">
        <v>0.9</v>
      </c>
      <c r="G25" s="5">
        <v>0.9</v>
      </c>
      <c r="H25" s="5">
        <v>0.9</v>
      </c>
      <c r="I25" s="5">
        <v>0.9</v>
      </c>
      <c r="J25" s="5">
        <v>0.9</v>
      </c>
      <c r="K25" s="5">
        <v>0.9</v>
      </c>
      <c r="L25" s="5">
        <v>0.9</v>
      </c>
      <c r="M25" s="5">
        <v>0.9</v>
      </c>
      <c r="N25" s="5">
        <v>0.9</v>
      </c>
    </row>
    <row r="26" spans="1:100" x14ac:dyDescent="0.2">
      <c r="A26" s="1" t="s">
        <v>28</v>
      </c>
      <c r="D26" s="1">
        <f>D28-D30</f>
        <v>-23511</v>
      </c>
      <c r="E26" s="1">
        <f>D26+E13</f>
        <v>-19199.207176000007</v>
      </c>
      <c r="F26" s="1">
        <f t="shared" ref="F26:N26" si="35">E26+F13</f>
        <v>-14678.790026660807</v>
      </c>
      <c r="G26" s="1">
        <f t="shared" si="35"/>
        <v>-9942.237347680446</v>
      </c>
      <c r="H26" s="1">
        <f t="shared" si="35"/>
        <v>-4981.7928095301513</v>
      </c>
      <c r="I26" s="1">
        <f t="shared" si="35"/>
        <v>210.55270897023092</v>
      </c>
      <c r="J26" s="1">
        <f t="shared" si="35"/>
        <v>5643.0690220096394</v>
      </c>
      <c r="K26" s="1">
        <f t="shared" si="35"/>
        <v>11324.294780202214</v>
      </c>
      <c r="L26" s="1">
        <f t="shared" si="35"/>
        <v>17263.045863403564</v>
      </c>
      <c r="M26" s="1">
        <f t="shared" si="35"/>
        <v>23468.42403048971</v>
      </c>
      <c r="N26" s="1">
        <f t="shared" si="35"/>
        <v>29949.82583388915</v>
      </c>
    </row>
    <row r="28" spans="1:100" x14ac:dyDescent="0.2">
      <c r="A28" s="1" t="s">
        <v>4</v>
      </c>
      <c r="D28" s="1">
        <f>3959+1312</f>
        <v>5271</v>
      </c>
    </row>
    <row r="30" spans="1:100" x14ac:dyDescent="0.2">
      <c r="A30" s="1" t="s">
        <v>5</v>
      </c>
      <c r="D30" s="1">
        <f>17633+6578+1417+387+387+2380</f>
        <v>28782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Render Flores</dc:creator>
  <cp:lastModifiedBy>Liam R</cp:lastModifiedBy>
  <dcterms:created xsi:type="dcterms:W3CDTF">2025-04-21T19:18:51Z</dcterms:created>
  <dcterms:modified xsi:type="dcterms:W3CDTF">2025-06-17T23:17:16Z</dcterms:modified>
</cp:coreProperties>
</file>