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FBE2A62A-3CFF-4128-B942-3A1DBBC5AD7A}" xr6:coauthVersionLast="47" xr6:coauthVersionMax="47" xr10:uidLastSave="{00000000-0000-0000-0000-000000000000}"/>
  <bookViews>
    <workbookView xWindow="1380" yWindow="195" windowWidth="21945" windowHeight="14415" activeTab="1" xr2:uid="{69837288-0861-42A9-80DF-682CEFFBA37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P2" i="2" s="1"/>
  <c r="Q2" i="2" s="1"/>
  <c r="R2" i="2" s="1"/>
  <c r="J6" i="1"/>
  <c r="F23" i="2"/>
  <c r="F26" i="2"/>
  <c r="F4" i="2"/>
  <c r="F15" i="2" s="1"/>
  <c r="H2" i="2"/>
  <c r="I2" i="2" s="1"/>
  <c r="M17" i="2"/>
  <c r="L17" i="2"/>
  <c r="L21" i="2"/>
  <c r="M21" i="2"/>
  <c r="K21" i="2"/>
  <c r="M26" i="2"/>
  <c r="M23" i="2" s="1"/>
  <c r="N7" i="2" s="1"/>
  <c r="N3" i="2"/>
  <c r="N4" i="2" s="1"/>
  <c r="N14" i="2"/>
  <c r="N5" i="2" s="1"/>
  <c r="N17" i="2" s="1"/>
  <c r="L14" i="2"/>
  <c r="M14" i="2"/>
  <c r="L4" i="2"/>
  <c r="L6" i="2" s="1"/>
  <c r="M4" i="2"/>
  <c r="M6" i="2" s="1"/>
  <c r="K4" i="2"/>
  <c r="K6" i="2" s="1"/>
  <c r="K1" i="2"/>
  <c r="L1" i="2" s="1"/>
  <c r="M1" i="2" s="1"/>
  <c r="N1" i="2" s="1"/>
  <c r="O1" i="2" s="1"/>
  <c r="P1" i="2" s="1"/>
  <c r="Q1" i="2" s="1"/>
  <c r="R1" i="2" s="1"/>
  <c r="J4" i="1"/>
  <c r="J7" i="1" s="1"/>
  <c r="F6" i="2" l="1"/>
  <c r="M15" i="2"/>
  <c r="K15" i="2"/>
  <c r="M8" i="2"/>
  <c r="M16" i="2"/>
  <c r="K8" i="2"/>
  <c r="K16" i="2"/>
  <c r="L16" i="2"/>
  <c r="L8" i="2"/>
  <c r="L15" i="2"/>
  <c r="Q14" i="2"/>
  <c r="R14" i="2"/>
  <c r="O14" i="2"/>
  <c r="O5" i="2" s="1"/>
  <c r="O17" i="2" s="1"/>
  <c r="Q3" i="2"/>
  <c r="Q4" i="2" s="1"/>
  <c r="P3" i="2"/>
  <c r="P4" i="2" s="1"/>
  <c r="O3" i="2"/>
  <c r="O4" i="2" s="1"/>
  <c r="P14" i="2"/>
  <c r="N6" i="2"/>
  <c r="F16" i="2" l="1"/>
  <c r="F8" i="2"/>
  <c r="F10" i="2" s="1"/>
  <c r="F11" i="2" s="1"/>
  <c r="L10" i="2"/>
  <c r="L11" i="2" s="1"/>
  <c r="K10" i="2"/>
  <c r="K11" i="2" s="1"/>
  <c r="N8" i="2"/>
  <c r="N9" i="2" s="1"/>
  <c r="N16" i="2"/>
  <c r="M10" i="2"/>
  <c r="M11" i="2" s="1"/>
  <c r="O6" i="2"/>
  <c r="R3" i="2"/>
  <c r="R4" i="2" s="1"/>
  <c r="P5" i="2"/>
  <c r="Q5" i="2" l="1"/>
  <c r="R5" i="2" s="1"/>
  <c r="P17" i="2"/>
  <c r="N10" i="2"/>
  <c r="N21" i="2" s="1"/>
  <c r="O16" i="2"/>
  <c r="N23" i="2"/>
  <c r="P6" i="2"/>
  <c r="N11" i="2" l="1"/>
  <c r="R6" i="2"/>
  <c r="R16" i="2" s="1"/>
  <c r="R17" i="2"/>
  <c r="Q6" i="2"/>
  <c r="Q16" i="2" s="1"/>
  <c r="Q17" i="2"/>
  <c r="P16" i="2"/>
  <c r="O7" i="2"/>
  <c r="O8" i="2" s="1"/>
  <c r="O9" i="2" s="1"/>
  <c r="O10" i="2" l="1"/>
  <c r="O21" i="2" s="1"/>
  <c r="O11" i="2" l="1"/>
  <c r="O23" i="2"/>
  <c r="P7" i="2" s="1"/>
  <c r="P8" i="2" s="1"/>
  <c r="P9" i="2" s="1"/>
  <c r="P10" i="2" l="1"/>
  <c r="P21" i="2" s="1"/>
  <c r="P23" i="2" l="1"/>
  <c r="Q7" i="2" s="1"/>
  <c r="Q8" i="2" s="1"/>
  <c r="Q9" i="2" s="1"/>
  <c r="Q10" i="2" s="1"/>
  <c r="Q21" i="2" s="1"/>
  <c r="P11" i="2"/>
  <c r="Q11" i="2" l="1"/>
  <c r="Q23" i="2"/>
  <c r="R7" i="2" s="1"/>
  <c r="R8" i="2" s="1"/>
  <c r="R9" i="2" s="1"/>
  <c r="R10" i="2" l="1"/>
  <c r="R21" i="2" s="1"/>
  <c r="S10" i="2" l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CG10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X10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R11" i="2"/>
  <c r="R23" i="2"/>
  <c r="S21" i="2" l="1"/>
  <c r="T21" i="2" l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U15" i="2" l="1"/>
  <c r="U16" i="2" s="1"/>
  <c r="U17" i="2" s="1"/>
</calcChain>
</file>

<file path=xl/sharedStrings.xml><?xml version="1.0" encoding="utf-8"?>
<sst xmlns="http://schemas.openxmlformats.org/spreadsheetml/2006/main" count="42" uniqueCount="35">
  <si>
    <t>Price</t>
  </si>
  <si>
    <t>Shares</t>
  </si>
  <si>
    <t>MC</t>
  </si>
  <si>
    <t>Cash</t>
  </si>
  <si>
    <t>Debt</t>
  </si>
  <si>
    <t>EV</t>
  </si>
  <si>
    <t>Revenue</t>
  </si>
  <si>
    <t>COGS</t>
  </si>
  <si>
    <t>SG&amp;A</t>
  </si>
  <si>
    <t>Gross Profit</t>
  </si>
  <si>
    <t>Operating Income</t>
  </si>
  <si>
    <t>Interest</t>
  </si>
  <si>
    <t>Pretax Income</t>
  </si>
  <si>
    <t>Tax</t>
  </si>
  <si>
    <t>Net Income</t>
  </si>
  <si>
    <t>EPS</t>
  </si>
  <si>
    <t>Revenue Growth y/y</t>
  </si>
  <si>
    <t>Gross Margin</t>
  </si>
  <si>
    <t>Operating Margin</t>
  </si>
  <si>
    <t>CFFO</t>
  </si>
  <si>
    <t>CX</t>
  </si>
  <si>
    <t>FCF</t>
  </si>
  <si>
    <t>Net Cash</t>
  </si>
  <si>
    <t>Q124</t>
  </si>
  <si>
    <t>Q224</t>
  </si>
  <si>
    <t>Q324</t>
  </si>
  <si>
    <t>Q424</t>
  </si>
  <si>
    <t>Q125</t>
  </si>
  <si>
    <t>ROIC</t>
  </si>
  <si>
    <t>Maturity</t>
  </si>
  <si>
    <t>NPV</t>
  </si>
  <si>
    <t>Discount</t>
  </si>
  <si>
    <t>Diff</t>
  </si>
  <si>
    <t>SG&amp;A y/y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</si>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</sst>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4" fontId="2" fillId="0" borderId="0" xfId="0" applyNumberFormat="1" applyFont="1"/>
    <xf numFmtId="10" fontId="2" fillId="0" borderId="0" xfId="0" applyNumberFormat="1" applyFont="1"/>
    <xf numFmtId="9" fontId="3" fillId="0" borderId="0" xfId="0" applyNumberFormat="1" applyFont="1"/>
    <xf numFmtId="9" fontId="2" fillId="0" borderId="0" xfId="0" applyNumberFormat="1" applyFont="1"/>
    <xf numFmtId="0" fontId="3" fillId="0" borderId="0" xfId="0" applyFont="1"/>
    <xf numFmtId="0" fontId="2" fillId="0" borderId="0" xfId="0" applyFont="1"/>
    <xf numFmtId="164" fontId="3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0</xdr:rowOff>
    </xdr:from>
    <xdr:to>
      <xdr:col>13</xdr:col>
      <xdr:colOff>19050</xdr:colOff>
      <xdr:row>32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38BB3C-861A-F04A-F8FC-1F1326C6C59E}"/>
            </a:ext>
          </a:extLst>
        </xdr:cNvPr>
        <xdr:cNvCxnSpPr/>
      </xdr:nvCxnSpPr>
      <xdr:spPr>
        <a:xfrm>
          <a:off x="7353300" y="0"/>
          <a:ext cx="9525" cy="7019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9525</xdr:colOff>
      <xdr:row>32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7CBA79A-4CE2-4D45-A922-EC2CCA9BCC48}"/>
            </a:ext>
          </a:extLst>
        </xdr:cNvPr>
        <xdr:cNvCxnSpPr/>
      </xdr:nvCxnSpPr>
      <xdr:spPr>
        <a:xfrm>
          <a:off x="3686175" y="0"/>
          <a:ext cx="9525" cy="7019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1C1F-5DAD-4EE7-BE66-84662492B5FE}">
  <dimension ref="A1:K7"/>
  <sheetViews>
    <sheetView zoomScale="115" zoomScaleNormal="115" workbookViewId="0">
      <selection activeCell="J3" sqref="J3"/>
    </sheetView>
  </sheetViews>
  <sheetFormatPr defaultRowHeight="12.75" x14ac:dyDescent="0.2"/>
  <cols>
    <col min="1" max="16384" width="9.140625" style="9"/>
  </cols>
  <sheetData>
    <row r="1" spans="1:11" x14ac:dyDescent="0.2">
      <c r="A1" s="8"/>
    </row>
    <row r="2" spans="1:11" x14ac:dyDescent="0.2">
      <c r="I2" s="9" t="s">
        <v>0</v>
      </c>
      <c r="J2" s="1">
        <v>229</v>
      </c>
    </row>
    <row r="3" spans="1:11" x14ac:dyDescent="0.2">
      <c r="I3" s="9" t="s">
        <v>1</v>
      </c>
      <c r="J3" s="1">
        <v>120.63200000000001</v>
      </c>
      <c r="K3" s="9" t="s">
        <v>27</v>
      </c>
    </row>
    <row r="4" spans="1:11" x14ac:dyDescent="0.2">
      <c r="I4" s="9" t="s">
        <v>2</v>
      </c>
      <c r="J4" s="1">
        <f>J2*J3</f>
        <v>27624.728000000003</v>
      </c>
    </row>
    <row r="5" spans="1:11" x14ac:dyDescent="0.2">
      <c r="I5" s="9" t="s">
        <v>3</v>
      </c>
      <c r="J5" s="1">
        <v>1325.3</v>
      </c>
      <c r="K5" s="9" t="s">
        <v>27</v>
      </c>
    </row>
    <row r="6" spans="1:11" x14ac:dyDescent="0.2">
      <c r="I6" s="9" t="s">
        <v>4</v>
      </c>
      <c r="J6" s="1">
        <f>1424.9+98+45</f>
        <v>1567.9</v>
      </c>
      <c r="K6" s="9" t="s">
        <v>27</v>
      </c>
    </row>
    <row r="7" spans="1:11" x14ac:dyDescent="0.2">
      <c r="I7" s="9" t="s">
        <v>5</v>
      </c>
      <c r="J7" s="1">
        <f>J4+J6-J5</f>
        <v>27867.328000000005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AB22-5300-41E7-BD16-35609EE68008}">
  <dimension ref="A1:DL26"/>
  <sheetViews>
    <sheetView tabSelected="1" zoomScale="130" zoomScaleNormal="13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S13" sqref="S13"/>
    </sheetView>
  </sheetViews>
  <sheetFormatPr defaultRowHeight="12.75" x14ac:dyDescent="0.2"/>
  <cols>
    <col min="1" max="1" width="18.7109375" style="1" customWidth="1"/>
    <col min="2" max="16384" width="9.140625" style="1"/>
  </cols>
  <sheetData>
    <row r="1" spans="1:116" x14ac:dyDescent="0.2"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1" t="s">
        <v>34</v>
      </c>
      <c r="J1" s="2">
        <v>2022</v>
      </c>
      <c r="K1" s="2">
        <f>J1+1</f>
        <v>2023</v>
      </c>
      <c r="L1" s="2">
        <f t="shared" ref="L1:R1" si="0">K1+1</f>
        <v>2024</v>
      </c>
      <c r="M1" s="2">
        <f t="shared" si="0"/>
        <v>2025</v>
      </c>
      <c r="N1" s="2">
        <f t="shared" si="0"/>
        <v>2026</v>
      </c>
      <c r="O1" s="2">
        <f t="shared" si="0"/>
        <v>2027</v>
      </c>
      <c r="P1" s="2">
        <f t="shared" si="0"/>
        <v>2028</v>
      </c>
      <c r="Q1" s="2">
        <f t="shared" si="0"/>
        <v>2029</v>
      </c>
      <c r="R1" s="2">
        <f t="shared" si="0"/>
        <v>2030</v>
      </c>
      <c r="S1" s="2"/>
      <c r="T1" s="2"/>
      <c r="U1" s="2"/>
      <c r="V1" s="2"/>
      <c r="W1" s="2"/>
    </row>
    <row r="2" spans="1:116" s="3" customFormat="1" x14ac:dyDescent="0.2">
      <c r="A2" s="3" t="s">
        <v>6</v>
      </c>
      <c r="F2" s="3">
        <v>2400</v>
      </c>
      <c r="G2" s="3">
        <v>2535</v>
      </c>
      <c r="H2" s="3">
        <f>G2*1.06</f>
        <v>2687.1</v>
      </c>
      <c r="I2" s="3">
        <f>H2*1.06</f>
        <v>2848.326</v>
      </c>
      <c r="K2" s="3">
        <v>8110.5</v>
      </c>
      <c r="L2" s="3">
        <v>9619.2999999999993</v>
      </c>
      <c r="M2" s="3">
        <v>10588.1</v>
      </c>
      <c r="N2" s="3">
        <v>11200</v>
      </c>
      <c r="O2" s="3">
        <f>N2*1.06</f>
        <v>11872</v>
      </c>
      <c r="P2" s="3">
        <f t="shared" ref="P2:R2" si="1">O2*1.06</f>
        <v>12584.320000000002</v>
      </c>
      <c r="Q2" s="3">
        <f t="shared" si="1"/>
        <v>13339.379200000003</v>
      </c>
      <c r="R2" s="3">
        <f t="shared" si="1"/>
        <v>14139.741952000004</v>
      </c>
    </row>
    <row r="3" spans="1:116" x14ac:dyDescent="0.2">
      <c r="A3" s="1" t="s">
        <v>7</v>
      </c>
      <c r="F3" s="1">
        <v>987.5</v>
      </c>
      <c r="G3" s="7"/>
      <c r="K3" s="1">
        <v>3618.1</v>
      </c>
      <c r="L3" s="1">
        <v>4009.9</v>
      </c>
      <c r="M3" s="1">
        <v>4317.3</v>
      </c>
      <c r="N3" s="1">
        <f>N2*(1-N15)</f>
        <v>4592</v>
      </c>
      <c r="O3" s="1">
        <f>O2*(1-O15)</f>
        <v>4867.5200000000004</v>
      </c>
      <c r="P3" s="1">
        <f>P2*(1-P15)</f>
        <v>5159.5712000000012</v>
      </c>
      <c r="Q3" s="1">
        <f>Q2*(1-Q15)</f>
        <v>5469.145472000002</v>
      </c>
      <c r="R3" s="1">
        <f>R2*(1-R15)</f>
        <v>5797.2942003200023</v>
      </c>
    </row>
    <row r="4" spans="1:116" x14ac:dyDescent="0.2">
      <c r="A4" s="1" t="s">
        <v>9</v>
      </c>
      <c r="F4" s="1">
        <f>F2-F3</f>
        <v>1412.5</v>
      </c>
      <c r="K4" s="1">
        <f>K2-K3</f>
        <v>4492.3999999999996</v>
      </c>
      <c r="L4" s="1">
        <f t="shared" ref="L4:M4" si="2">L2-L3</f>
        <v>5609.4</v>
      </c>
      <c r="M4" s="1">
        <f t="shared" si="2"/>
        <v>6270.8</v>
      </c>
      <c r="N4" s="1">
        <f t="shared" ref="N4" si="3">N2-N3</f>
        <v>6608</v>
      </c>
      <c r="O4" s="1">
        <f t="shared" ref="O4" si="4">O2-O3</f>
        <v>7004.48</v>
      </c>
      <c r="P4" s="1">
        <f t="shared" ref="P4" si="5">P2-P3</f>
        <v>7424.7488000000003</v>
      </c>
      <c r="Q4" s="1">
        <f t="shared" ref="Q4:R4" si="6">Q2-Q3</f>
        <v>7870.2337280000011</v>
      </c>
      <c r="R4" s="1">
        <f t="shared" si="6"/>
        <v>8342.4477516800016</v>
      </c>
    </row>
    <row r="5" spans="1:116" x14ac:dyDescent="0.2">
      <c r="A5" s="1" t="s">
        <v>8</v>
      </c>
      <c r="K5" s="1">
        <v>2757.4</v>
      </c>
      <c r="L5" s="1">
        <v>3397.2</v>
      </c>
      <c r="M5" s="1">
        <v>3762.3</v>
      </c>
      <c r="N5" s="1">
        <f>M5*(1+N14)</f>
        <v>3979.7281854157027</v>
      </c>
      <c r="O5" s="1">
        <f t="shared" ref="O5:Q5" si="7">N5*(1+O14)</f>
        <v>4218.5118765406451</v>
      </c>
      <c r="P5" s="1">
        <f t="shared" si="7"/>
        <v>4471.6225891330841</v>
      </c>
      <c r="Q5" s="1">
        <f t="shared" si="7"/>
        <v>4739.9199444810693</v>
      </c>
      <c r="R5" s="1">
        <f t="shared" ref="R5" si="8">Q5*(1+R14)</f>
        <v>5024.3151411499339</v>
      </c>
    </row>
    <row r="6" spans="1:116" x14ac:dyDescent="0.2">
      <c r="A6" s="1" t="s">
        <v>10</v>
      </c>
      <c r="F6" s="1">
        <f>F4-F5</f>
        <v>1412.5</v>
      </c>
      <c r="K6" s="1">
        <f>K4-K5</f>
        <v>1734.9999999999995</v>
      </c>
      <c r="L6" s="1">
        <f t="shared" ref="L6:R6" si="9">L4-L5</f>
        <v>2212.1999999999998</v>
      </c>
      <c r="M6" s="1">
        <f t="shared" si="9"/>
        <v>2508.5</v>
      </c>
      <c r="N6" s="1">
        <f t="shared" si="9"/>
        <v>2628.2718145842973</v>
      </c>
      <c r="O6" s="1">
        <f t="shared" si="9"/>
        <v>2785.9681234593545</v>
      </c>
      <c r="P6" s="1">
        <f t="shared" si="9"/>
        <v>2953.1262108669162</v>
      </c>
      <c r="Q6" s="1">
        <f t="shared" si="9"/>
        <v>3130.3137835189318</v>
      </c>
      <c r="R6" s="1">
        <f t="shared" si="9"/>
        <v>3318.1326105300677</v>
      </c>
    </row>
    <row r="7" spans="1:116" x14ac:dyDescent="0.2">
      <c r="A7" s="1" t="s">
        <v>11</v>
      </c>
      <c r="N7" s="1">
        <f>M23*$U$12</f>
        <v>10.894000000000002</v>
      </c>
      <c r="O7" s="1">
        <f>N23*$U$12</f>
        <v>53.120653033348752</v>
      </c>
      <c r="P7" s="1">
        <f>O23*$U$12</f>
        <v>98.546073457232012</v>
      </c>
      <c r="Q7" s="1">
        <f>P23*$U$12</f>
        <v>147.37283000641838</v>
      </c>
      <c r="R7" s="1">
        <f>Q23*$U$12</f>
        <v>199.81581582282402</v>
      </c>
    </row>
    <row r="8" spans="1:116" x14ac:dyDescent="0.2">
      <c r="A8" s="1" t="s">
        <v>12</v>
      </c>
      <c r="F8" s="1">
        <f>F6+F7</f>
        <v>1412.5</v>
      </c>
      <c r="K8" s="1">
        <f>K6+K7</f>
        <v>1734.9999999999995</v>
      </c>
      <c r="L8" s="1">
        <f t="shared" ref="L8:R8" si="10">L6+L7</f>
        <v>2212.1999999999998</v>
      </c>
      <c r="M8" s="1">
        <f t="shared" si="10"/>
        <v>2508.5</v>
      </c>
      <c r="N8" s="1">
        <f t="shared" si="10"/>
        <v>2639.1658145842971</v>
      </c>
      <c r="O8" s="1">
        <f t="shared" si="10"/>
        <v>2839.0887764927033</v>
      </c>
      <c r="P8" s="1">
        <f t="shared" si="10"/>
        <v>3051.6722843241482</v>
      </c>
      <c r="Q8" s="1">
        <f t="shared" si="10"/>
        <v>3277.6866135253504</v>
      </c>
      <c r="R8" s="1">
        <f t="shared" si="10"/>
        <v>3517.9484263528916</v>
      </c>
    </row>
    <row r="9" spans="1:116" x14ac:dyDescent="0.2">
      <c r="A9" s="1" t="s">
        <v>13</v>
      </c>
      <c r="K9" s="1">
        <v>477</v>
      </c>
      <c r="L9" s="1">
        <v>625</v>
      </c>
      <c r="M9" s="1">
        <v>761</v>
      </c>
      <c r="N9" s="1">
        <f>N8*0.2</f>
        <v>527.83316291685946</v>
      </c>
      <c r="O9" s="1">
        <f t="shared" ref="O9:R9" si="11">O8*0.2</f>
        <v>567.81775529854065</v>
      </c>
      <c r="P9" s="1">
        <f t="shared" si="11"/>
        <v>610.33445686482969</v>
      </c>
      <c r="Q9" s="1">
        <f t="shared" si="11"/>
        <v>655.5373227050701</v>
      </c>
      <c r="R9" s="1">
        <f t="shared" si="11"/>
        <v>703.58968527057834</v>
      </c>
    </row>
    <row r="10" spans="1:116" s="3" customFormat="1" x14ac:dyDescent="0.2">
      <c r="A10" s="3" t="s">
        <v>14</v>
      </c>
      <c r="F10" s="3">
        <f>F8-F9</f>
        <v>1412.5</v>
      </c>
      <c r="K10" s="3">
        <f>K8-K9</f>
        <v>1257.9999999999995</v>
      </c>
      <c r="L10" s="3">
        <f t="shared" ref="L10:R10" si="12">L8-L9</f>
        <v>1587.1999999999998</v>
      </c>
      <c r="M10" s="3">
        <f t="shared" si="12"/>
        <v>1747.5</v>
      </c>
      <c r="N10" s="3">
        <f t="shared" si="12"/>
        <v>2111.3326516674379</v>
      </c>
      <c r="O10" s="3">
        <f t="shared" si="12"/>
        <v>2271.2710211941626</v>
      </c>
      <c r="P10" s="3">
        <f t="shared" si="12"/>
        <v>2441.3378274593188</v>
      </c>
      <c r="Q10" s="3">
        <f t="shared" si="12"/>
        <v>2622.1492908202804</v>
      </c>
      <c r="R10" s="3">
        <f t="shared" si="12"/>
        <v>2814.3587410823134</v>
      </c>
      <c r="S10" s="3">
        <f t="shared" ref="S10:AX10" si="13">R10*(1+$U$13)</f>
        <v>2814.3587410823134</v>
      </c>
      <c r="T10" s="3">
        <f t="shared" si="13"/>
        <v>2814.3587410823134</v>
      </c>
      <c r="U10" s="3">
        <f t="shared" si="13"/>
        <v>2814.3587410823134</v>
      </c>
      <c r="V10" s="3">
        <f t="shared" si="13"/>
        <v>2814.3587410823134</v>
      </c>
      <c r="W10" s="3">
        <f t="shared" si="13"/>
        <v>2814.3587410823134</v>
      </c>
      <c r="X10" s="3">
        <f t="shared" si="13"/>
        <v>2814.3587410823134</v>
      </c>
      <c r="Y10" s="3">
        <f t="shared" si="13"/>
        <v>2814.3587410823134</v>
      </c>
      <c r="Z10" s="3">
        <f t="shared" si="13"/>
        <v>2814.3587410823134</v>
      </c>
      <c r="AA10" s="3">
        <f t="shared" si="13"/>
        <v>2814.3587410823134</v>
      </c>
      <c r="AB10" s="3">
        <f t="shared" si="13"/>
        <v>2814.3587410823134</v>
      </c>
      <c r="AC10" s="3">
        <f t="shared" si="13"/>
        <v>2814.3587410823134</v>
      </c>
      <c r="AD10" s="3">
        <f t="shared" si="13"/>
        <v>2814.3587410823134</v>
      </c>
      <c r="AE10" s="3">
        <f t="shared" si="13"/>
        <v>2814.3587410823134</v>
      </c>
      <c r="AF10" s="3">
        <f t="shared" si="13"/>
        <v>2814.3587410823134</v>
      </c>
      <c r="AG10" s="3">
        <f t="shared" si="13"/>
        <v>2814.3587410823134</v>
      </c>
      <c r="AH10" s="3">
        <f t="shared" si="13"/>
        <v>2814.3587410823134</v>
      </c>
      <c r="AI10" s="3">
        <f t="shared" si="13"/>
        <v>2814.3587410823134</v>
      </c>
      <c r="AJ10" s="3">
        <f t="shared" si="13"/>
        <v>2814.3587410823134</v>
      </c>
      <c r="AK10" s="3">
        <f t="shared" si="13"/>
        <v>2814.3587410823134</v>
      </c>
      <c r="AL10" s="3">
        <f t="shared" si="13"/>
        <v>2814.3587410823134</v>
      </c>
      <c r="AM10" s="3">
        <f t="shared" si="13"/>
        <v>2814.3587410823134</v>
      </c>
      <c r="AN10" s="3">
        <f t="shared" si="13"/>
        <v>2814.3587410823134</v>
      </c>
      <c r="AO10" s="3">
        <f t="shared" si="13"/>
        <v>2814.3587410823134</v>
      </c>
      <c r="AP10" s="3">
        <f t="shared" si="13"/>
        <v>2814.3587410823134</v>
      </c>
      <c r="AQ10" s="3">
        <f t="shared" si="13"/>
        <v>2814.3587410823134</v>
      </c>
      <c r="AR10" s="3">
        <f t="shared" si="13"/>
        <v>2814.3587410823134</v>
      </c>
      <c r="AS10" s="3">
        <f t="shared" si="13"/>
        <v>2814.3587410823134</v>
      </c>
      <c r="AT10" s="3">
        <f t="shared" si="13"/>
        <v>2814.3587410823134</v>
      </c>
      <c r="AU10" s="3">
        <f t="shared" si="13"/>
        <v>2814.3587410823134</v>
      </c>
      <c r="AV10" s="3">
        <f t="shared" si="13"/>
        <v>2814.3587410823134</v>
      </c>
      <c r="AW10" s="3">
        <f t="shared" si="13"/>
        <v>2814.3587410823134</v>
      </c>
      <c r="AX10" s="3">
        <f t="shared" si="13"/>
        <v>2814.3587410823134</v>
      </c>
      <c r="AY10" s="3">
        <f t="shared" ref="AY10:CD10" si="14">AX10*(1+$U$13)</f>
        <v>2814.3587410823134</v>
      </c>
      <c r="AZ10" s="3">
        <f t="shared" si="14"/>
        <v>2814.3587410823134</v>
      </c>
      <c r="BA10" s="3">
        <f t="shared" si="14"/>
        <v>2814.3587410823134</v>
      </c>
      <c r="BB10" s="3">
        <f t="shared" si="14"/>
        <v>2814.3587410823134</v>
      </c>
      <c r="BC10" s="3">
        <f t="shared" si="14"/>
        <v>2814.3587410823134</v>
      </c>
      <c r="BD10" s="3">
        <f t="shared" si="14"/>
        <v>2814.3587410823134</v>
      </c>
      <c r="BE10" s="3">
        <f t="shared" si="14"/>
        <v>2814.3587410823134</v>
      </c>
      <c r="BF10" s="3">
        <f t="shared" si="14"/>
        <v>2814.3587410823134</v>
      </c>
      <c r="BG10" s="3">
        <f t="shared" si="14"/>
        <v>2814.3587410823134</v>
      </c>
      <c r="BH10" s="3">
        <f t="shared" si="14"/>
        <v>2814.3587410823134</v>
      </c>
      <c r="BI10" s="3">
        <f t="shared" si="14"/>
        <v>2814.3587410823134</v>
      </c>
      <c r="BJ10" s="3">
        <f t="shared" si="14"/>
        <v>2814.3587410823134</v>
      </c>
      <c r="BK10" s="3">
        <f t="shared" si="14"/>
        <v>2814.3587410823134</v>
      </c>
      <c r="BL10" s="3">
        <f t="shared" si="14"/>
        <v>2814.3587410823134</v>
      </c>
      <c r="BM10" s="3">
        <f t="shared" si="14"/>
        <v>2814.3587410823134</v>
      </c>
      <c r="BN10" s="3">
        <f t="shared" si="14"/>
        <v>2814.3587410823134</v>
      </c>
      <c r="BO10" s="3">
        <f t="shared" si="14"/>
        <v>2814.3587410823134</v>
      </c>
      <c r="BP10" s="3">
        <f t="shared" si="14"/>
        <v>2814.3587410823134</v>
      </c>
      <c r="BQ10" s="3">
        <f t="shared" si="14"/>
        <v>2814.3587410823134</v>
      </c>
      <c r="BR10" s="3">
        <f t="shared" si="14"/>
        <v>2814.3587410823134</v>
      </c>
      <c r="BS10" s="3">
        <f t="shared" si="14"/>
        <v>2814.3587410823134</v>
      </c>
      <c r="BT10" s="3">
        <f t="shared" si="14"/>
        <v>2814.3587410823134</v>
      </c>
      <c r="BU10" s="3">
        <f t="shared" si="14"/>
        <v>2814.3587410823134</v>
      </c>
      <c r="BV10" s="3">
        <f t="shared" si="14"/>
        <v>2814.3587410823134</v>
      </c>
      <c r="BW10" s="3">
        <f t="shared" si="14"/>
        <v>2814.3587410823134</v>
      </c>
      <c r="BX10" s="3">
        <f t="shared" si="14"/>
        <v>2814.3587410823134</v>
      </c>
      <c r="BY10" s="3">
        <f t="shared" si="14"/>
        <v>2814.3587410823134</v>
      </c>
      <c r="BZ10" s="3">
        <f t="shared" si="14"/>
        <v>2814.3587410823134</v>
      </c>
      <c r="CA10" s="3">
        <f t="shared" si="14"/>
        <v>2814.3587410823134</v>
      </c>
      <c r="CB10" s="3">
        <f t="shared" si="14"/>
        <v>2814.3587410823134</v>
      </c>
      <c r="CC10" s="3">
        <f t="shared" si="14"/>
        <v>2814.3587410823134</v>
      </c>
      <c r="CD10" s="3">
        <f t="shared" si="14"/>
        <v>2814.3587410823134</v>
      </c>
      <c r="CE10" s="3">
        <f t="shared" ref="CE10:DL10" si="15">CD10*(1+$U$13)</f>
        <v>2814.3587410823134</v>
      </c>
      <c r="CF10" s="3">
        <f t="shared" si="15"/>
        <v>2814.3587410823134</v>
      </c>
      <c r="CG10" s="3">
        <f t="shared" si="15"/>
        <v>2814.3587410823134</v>
      </c>
      <c r="CH10" s="3">
        <f t="shared" si="15"/>
        <v>2814.3587410823134</v>
      </c>
      <c r="CI10" s="3">
        <f t="shared" si="15"/>
        <v>2814.3587410823134</v>
      </c>
      <c r="CJ10" s="3">
        <f t="shared" si="15"/>
        <v>2814.3587410823134</v>
      </c>
      <c r="CK10" s="3">
        <f t="shared" si="15"/>
        <v>2814.3587410823134</v>
      </c>
      <c r="CL10" s="3">
        <f t="shared" si="15"/>
        <v>2814.3587410823134</v>
      </c>
      <c r="CM10" s="3">
        <f t="shared" si="15"/>
        <v>2814.3587410823134</v>
      </c>
      <c r="CN10" s="3">
        <f t="shared" si="15"/>
        <v>2814.3587410823134</v>
      </c>
      <c r="CO10" s="3">
        <f t="shared" si="15"/>
        <v>2814.3587410823134</v>
      </c>
      <c r="CP10" s="3">
        <f t="shared" si="15"/>
        <v>2814.3587410823134</v>
      </c>
      <c r="CQ10" s="3">
        <f t="shared" si="15"/>
        <v>2814.3587410823134</v>
      </c>
      <c r="CR10" s="3">
        <f t="shared" si="15"/>
        <v>2814.3587410823134</v>
      </c>
      <c r="CS10" s="3">
        <f t="shared" si="15"/>
        <v>2814.3587410823134</v>
      </c>
      <c r="CT10" s="3">
        <f t="shared" si="15"/>
        <v>2814.3587410823134</v>
      </c>
      <c r="CU10" s="3">
        <f t="shared" si="15"/>
        <v>2814.3587410823134</v>
      </c>
      <c r="CV10" s="3">
        <f t="shared" si="15"/>
        <v>2814.3587410823134</v>
      </c>
      <c r="CW10" s="3">
        <f t="shared" si="15"/>
        <v>2814.3587410823134</v>
      </c>
      <c r="CX10" s="3">
        <f t="shared" si="15"/>
        <v>2814.3587410823134</v>
      </c>
      <c r="CY10" s="3">
        <f t="shared" si="15"/>
        <v>2814.3587410823134</v>
      </c>
      <c r="CZ10" s="3">
        <f t="shared" si="15"/>
        <v>2814.3587410823134</v>
      </c>
      <c r="DA10" s="3">
        <f t="shared" si="15"/>
        <v>2814.3587410823134</v>
      </c>
      <c r="DB10" s="3">
        <f t="shared" si="15"/>
        <v>2814.3587410823134</v>
      </c>
      <c r="DC10" s="3">
        <f t="shared" si="15"/>
        <v>2814.3587410823134</v>
      </c>
      <c r="DD10" s="3">
        <f t="shared" si="15"/>
        <v>2814.3587410823134</v>
      </c>
      <c r="DE10" s="3">
        <f t="shared" si="15"/>
        <v>2814.3587410823134</v>
      </c>
      <c r="DF10" s="3">
        <f t="shared" si="15"/>
        <v>2814.3587410823134</v>
      </c>
      <c r="DG10" s="3">
        <f t="shared" si="15"/>
        <v>2814.3587410823134</v>
      </c>
      <c r="DH10" s="3">
        <f t="shared" si="15"/>
        <v>2814.3587410823134</v>
      </c>
      <c r="DI10" s="3">
        <f t="shared" si="15"/>
        <v>2814.3587410823134</v>
      </c>
      <c r="DJ10" s="3">
        <f t="shared" si="15"/>
        <v>2814.3587410823134</v>
      </c>
      <c r="DK10" s="3">
        <f t="shared" si="15"/>
        <v>2814.3587410823134</v>
      </c>
      <c r="DL10" s="3">
        <f t="shared" si="15"/>
        <v>2814.3587410823134</v>
      </c>
    </row>
    <row r="11" spans="1:116" x14ac:dyDescent="0.2">
      <c r="A11" s="1" t="s">
        <v>15</v>
      </c>
      <c r="F11" s="4" t="e">
        <f>F10/F12</f>
        <v>#DIV/0!</v>
      </c>
      <c r="K11" s="4">
        <f>K10/K12</f>
        <v>9.8281249999999964</v>
      </c>
      <c r="L11" s="4">
        <f t="shared" ref="L11:R11" si="16">L10/L12</f>
        <v>12.497637795275589</v>
      </c>
      <c r="M11" s="4">
        <f t="shared" si="16"/>
        <v>14.09274193548387</v>
      </c>
      <c r="N11" s="4">
        <f t="shared" si="16"/>
        <v>17.0268762231245</v>
      </c>
      <c r="O11" s="4">
        <f t="shared" si="16"/>
        <v>18.316701783823891</v>
      </c>
      <c r="P11" s="4">
        <f t="shared" si="16"/>
        <v>19.688208285962247</v>
      </c>
      <c r="Q11" s="4">
        <f t="shared" si="16"/>
        <v>21.146365248550648</v>
      </c>
      <c r="R11" s="4">
        <f t="shared" si="16"/>
        <v>22.696441460341237</v>
      </c>
    </row>
    <row r="12" spans="1:116" x14ac:dyDescent="0.2">
      <c r="A12" s="1" t="s">
        <v>1</v>
      </c>
      <c r="K12" s="1">
        <v>128</v>
      </c>
      <c r="L12" s="1">
        <v>127</v>
      </c>
      <c r="M12" s="1">
        <v>124</v>
      </c>
      <c r="N12" s="1">
        <v>124</v>
      </c>
      <c r="O12" s="1">
        <v>124</v>
      </c>
      <c r="P12" s="1">
        <v>124</v>
      </c>
      <c r="Q12" s="1">
        <v>124</v>
      </c>
      <c r="R12" s="1">
        <v>124</v>
      </c>
      <c r="T12" s="1" t="s">
        <v>28</v>
      </c>
      <c r="U12" s="5">
        <v>0.02</v>
      </c>
    </row>
    <row r="13" spans="1:116" x14ac:dyDescent="0.2">
      <c r="K13" s="7"/>
      <c r="L13" s="7"/>
      <c r="M13" s="7"/>
      <c r="N13" s="7"/>
      <c r="O13" s="7"/>
      <c r="P13" s="7"/>
      <c r="Q13" s="7"/>
      <c r="R13" s="7"/>
      <c r="T13" s="1" t="s">
        <v>29</v>
      </c>
      <c r="U13" s="5">
        <v>0</v>
      </c>
    </row>
    <row r="14" spans="1:116" s="3" customFormat="1" x14ac:dyDescent="0.2">
      <c r="A14" s="3" t="s">
        <v>16</v>
      </c>
      <c r="L14" s="6">
        <f t="shared" ref="L14:R14" si="17">L2/K2-1</f>
        <v>0.1860304543493001</v>
      </c>
      <c r="M14" s="6">
        <f t="shared" si="17"/>
        <v>0.10071418918216524</v>
      </c>
      <c r="N14" s="6">
        <f t="shared" si="17"/>
        <v>5.779129399986771E-2</v>
      </c>
      <c r="O14" s="6">
        <f t="shared" si="17"/>
        <v>6.0000000000000053E-2</v>
      </c>
      <c r="P14" s="6">
        <f t="shared" si="17"/>
        <v>6.0000000000000053E-2</v>
      </c>
      <c r="Q14" s="6">
        <f t="shared" si="17"/>
        <v>6.0000000000000053E-2</v>
      </c>
      <c r="R14" s="6">
        <f t="shared" si="17"/>
        <v>6.0000000000000053E-2</v>
      </c>
      <c r="T14" s="1" t="s">
        <v>31</v>
      </c>
      <c r="U14" s="5">
        <v>0.08</v>
      </c>
    </row>
    <row r="15" spans="1:116" x14ac:dyDescent="0.2">
      <c r="A15" s="3" t="s">
        <v>17</v>
      </c>
      <c r="B15" s="3"/>
      <c r="C15" s="3"/>
      <c r="D15" s="3"/>
      <c r="E15" s="3"/>
      <c r="F15" s="10">
        <f>F4/F2</f>
        <v>0.58854166666666663</v>
      </c>
      <c r="G15" s="3"/>
      <c r="H15" s="3"/>
      <c r="I15" s="3"/>
      <c r="J15" s="3"/>
      <c r="K15" s="10">
        <f>K4/K2</f>
        <v>0.55389926638308362</v>
      </c>
      <c r="L15" s="10">
        <f>L4/L2</f>
        <v>0.58314014533282044</v>
      </c>
      <c r="M15" s="10">
        <f>M4/M2</f>
        <v>0.59224978985842591</v>
      </c>
      <c r="N15" s="10">
        <v>0.59</v>
      </c>
      <c r="O15" s="10">
        <v>0.59</v>
      </c>
      <c r="P15" s="10">
        <v>0.59</v>
      </c>
      <c r="Q15" s="10">
        <v>0.59</v>
      </c>
      <c r="R15" s="10">
        <v>0.59</v>
      </c>
      <c r="T15" s="1" t="s">
        <v>30</v>
      </c>
      <c r="U15" s="1">
        <f>NPV(U14,N21:XFD21)+Main!J5-Main!J6</f>
        <v>35049.808238339916</v>
      </c>
    </row>
    <row r="16" spans="1:116" x14ac:dyDescent="0.2">
      <c r="A16" s="1" t="s">
        <v>18</v>
      </c>
      <c r="F16" s="7">
        <f t="shared" ref="F16" si="18">F6/F2</f>
        <v>0.58854166666666663</v>
      </c>
      <c r="K16" s="7">
        <f t="shared" ref="K16:R16" si="19">K6/K2</f>
        <v>0.21392022686640769</v>
      </c>
      <c r="L16" s="7">
        <f t="shared" si="19"/>
        <v>0.22997515411724345</v>
      </c>
      <c r="M16" s="7">
        <f t="shared" si="19"/>
        <v>0.23691691616059538</v>
      </c>
      <c r="N16" s="7">
        <f t="shared" si="19"/>
        <v>0.2346671263021694</v>
      </c>
      <c r="O16" s="7">
        <f t="shared" si="19"/>
        <v>0.23466712630216935</v>
      </c>
      <c r="P16" s="7">
        <f t="shared" si="19"/>
        <v>0.23466712630216935</v>
      </c>
      <c r="Q16" s="7">
        <f t="shared" si="19"/>
        <v>0.23466712630216938</v>
      </c>
      <c r="R16" s="7">
        <f t="shared" si="19"/>
        <v>0.23466712630216938</v>
      </c>
      <c r="T16" s="1" t="s">
        <v>0</v>
      </c>
      <c r="U16" s="1">
        <f>U15/Main!J3</f>
        <v>290.55149743301871</v>
      </c>
    </row>
    <row r="17" spans="1:115" x14ac:dyDescent="0.2">
      <c r="A17" s="1" t="s">
        <v>33</v>
      </c>
      <c r="F17" s="7"/>
      <c r="K17" s="7"/>
      <c r="L17" s="7">
        <f>L5/K5-1</f>
        <v>0.23203017335170806</v>
      </c>
      <c r="M17" s="7">
        <f>M5/L5-1</f>
        <v>0.10747085835393855</v>
      </c>
      <c r="N17" s="7">
        <f>N5/M5-1</f>
        <v>5.779129399986771E-2</v>
      </c>
      <c r="O17" s="7">
        <f>O5/N5-1</f>
        <v>6.0000000000000053E-2</v>
      </c>
      <c r="P17" s="7">
        <f t="shared" ref="P17:R17" si="20">P5/O5-1</f>
        <v>6.0000000000000053E-2</v>
      </c>
      <c r="Q17" s="7">
        <f t="shared" si="20"/>
        <v>6.0000000000000053E-2</v>
      </c>
      <c r="R17" s="7">
        <f t="shared" si="20"/>
        <v>6.0000000000000053E-2</v>
      </c>
      <c r="T17" s="1" t="s">
        <v>32</v>
      </c>
      <c r="U17" s="6">
        <f>U16/Main!J2-1</f>
        <v>0.26878383158523445</v>
      </c>
    </row>
    <row r="19" spans="1:115" x14ac:dyDescent="0.2">
      <c r="A19" s="1" t="s">
        <v>19</v>
      </c>
      <c r="K19" s="1">
        <v>966.4</v>
      </c>
      <c r="L19" s="1">
        <v>2296</v>
      </c>
      <c r="M19" s="1">
        <v>2272.6999999999998</v>
      </c>
    </row>
    <row r="20" spans="1:115" x14ac:dyDescent="0.2">
      <c r="A20" s="1" t="s">
        <v>20</v>
      </c>
      <c r="K20" s="1">
        <v>638.6</v>
      </c>
      <c r="L20" s="1">
        <v>651.79999999999995</v>
      </c>
      <c r="M20" s="1">
        <v>689.2</v>
      </c>
    </row>
    <row r="21" spans="1:115" s="3" customFormat="1" x14ac:dyDescent="0.2">
      <c r="A21" s="3" t="s">
        <v>21</v>
      </c>
      <c r="K21" s="3">
        <f>K19-K20</f>
        <v>327.79999999999995</v>
      </c>
      <c r="L21" s="3">
        <f>L19-L20</f>
        <v>1644.2</v>
      </c>
      <c r="M21" s="3">
        <f>M19-M20</f>
        <v>1583.4999999999998</v>
      </c>
      <c r="N21" s="3">
        <f>N10*1.05</f>
        <v>2216.8992842508101</v>
      </c>
      <c r="O21" s="3">
        <f>O10*1.05</f>
        <v>2384.8345722538706</v>
      </c>
      <c r="P21" s="3">
        <f>P10*1.05</f>
        <v>2563.4047188322847</v>
      </c>
      <c r="Q21" s="3">
        <f>Q10*1.05</f>
        <v>2753.2567553612944</v>
      </c>
      <c r="R21" s="3">
        <f>R10*1.05</f>
        <v>2955.0766781364291</v>
      </c>
      <c r="S21" s="3">
        <f>R21*(1+$U$13)</f>
        <v>2955.0766781364291</v>
      </c>
      <c r="T21" s="3">
        <f t="shared" ref="S21:AX21" si="21">S21*(1+$U$13)</f>
        <v>2955.0766781364291</v>
      </c>
      <c r="U21" s="3">
        <f t="shared" si="21"/>
        <v>2955.0766781364291</v>
      </c>
      <c r="V21" s="3">
        <f t="shared" si="21"/>
        <v>2955.0766781364291</v>
      </c>
      <c r="W21" s="3">
        <f t="shared" si="21"/>
        <v>2955.0766781364291</v>
      </c>
      <c r="X21" s="3">
        <f t="shared" si="21"/>
        <v>2955.0766781364291</v>
      </c>
      <c r="Y21" s="3">
        <f t="shared" si="21"/>
        <v>2955.0766781364291</v>
      </c>
      <c r="Z21" s="3">
        <f t="shared" si="21"/>
        <v>2955.0766781364291</v>
      </c>
      <c r="AA21" s="3">
        <f t="shared" si="21"/>
        <v>2955.0766781364291</v>
      </c>
      <c r="AB21" s="3">
        <f t="shared" si="21"/>
        <v>2955.0766781364291</v>
      </c>
      <c r="AC21" s="3">
        <f t="shared" si="21"/>
        <v>2955.0766781364291</v>
      </c>
      <c r="AD21" s="3">
        <f t="shared" si="21"/>
        <v>2955.0766781364291</v>
      </c>
      <c r="AE21" s="3">
        <f t="shared" si="21"/>
        <v>2955.0766781364291</v>
      </c>
      <c r="AF21" s="3">
        <f t="shared" si="21"/>
        <v>2955.0766781364291</v>
      </c>
      <c r="AG21" s="3">
        <f t="shared" si="21"/>
        <v>2955.0766781364291</v>
      </c>
      <c r="AH21" s="3">
        <f t="shared" si="21"/>
        <v>2955.0766781364291</v>
      </c>
      <c r="AI21" s="3">
        <f t="shared" si="21"/>
        <v>2955.0766781364291</v>
      </c>
      <c r="AJ21" s="3">
        <f t="shared" si="21"/>
        <v>2955.0766781364291</v>
      </c>
      <c r="AK21" s="3">
        <f t="shared" si="21"/>
        <v>2955.0766781364291</v>
      </c>
      <c r="AL21" s="3">
        <f t="shared" si="21"/>
        <v>2955.0766781364291</v>
      </c>
      <c r="AM21" s="3">
        <f t="shared" si="21"/>
        <v>2955.0766781364291</v>
      </c>
      <c r="AN21" s="3">
        <f t="shared" si="21"/>
        <v>2955.0766781364291</v>
      </c>
      <c r="AO21" s="3">
        <f t="shared" si="21"/>
        <v>2955.0766781364291</v>
      </c>
      <c r="AP21" s="3">
        <f t="shared" si="21"/>
        <v>2955.0766781364291</v>
      </c>
      <c r="AQ21" s="3">
        <f t="shared" si="21"/>
        <v>2955.0766781364291</v>
      </c>
      <c r="AR21" s="3">
        <f t="shared" si="21"/>
        <v>2955.0766781364291</v>
      </c>
      <c r="AS21" s="3">
        <f t="shared" si="21"/>
        <v>2955.0766781364291</v>
      </c>
      <c r="AT21" s="3">
        <f t="shared" si="21"/>
        <v>2955.0766781364291</v>
      </c>
      <c r="AU21" s="3">
        <f t="shared" si="21"/>
        <v>2955.0766781364291</v>
      </c>
      <c r="AV21" s="3">
        <f t="shared" si="21"/>
        <v>2955.0766781364291</v>
      </c>
      <c r="AW21" s="3">
        <f t="shared" si="21"/>
        <v>2955.0766781364291</v>
      </c>
      <c r="AX21" s="3">
        <f t="shared" si="21"/>
        <v>2955.0766781364291</v>
      </c>
      <c r="AY21" s="3">
        <f t="shared" ref="AY21:CD21" si="22">AX21*(1+$U$13)</f>
        <v>2955.0766781364291</v>
      </c>
      <c r="AZ21" s="3">
        <f t="shared" si="22"/>
        <v>2955.0766781364291</v>
      </c>
      <c r="BA21" s="3">
        <f t="shared" si="22"/>
        <v>2955.0766781364291</v>
      </c>
      <c r="BB21" s="3">
        <f t="shared" si="22"/>
        <v>2955.0766781364291</v>
      </c>
      <c r="BC21" s="3">
        <f t="shared" si="22"/>
        <v>2955.0766781364291</v>
      </c>
      <c r="BD21" s="3">
        <f t="shared" si="22"/>
        <v>2955.0766781364291</v>
      </c>
      <c r="BE21" s="3">
        <f t="shared" si="22"/>
        <v>2955.0766781364291</v>
      </c>
      <c r="BF21" s="3">
        <f t="shared" si="22"/>
        <v>2955.0766781364291</v>
      </c>
      <c r="BG21" s="3">
        <f t="shared" si="22"/>
        <v>2955.0766781364291</v>
      </c>
      <c r="BH21" s="3">
        <f t="shared" si="22"/>
        <v>2955.0766781364291</v>
      </c>
      <c r="BI21" s="3">
        <f t="shared" si="22"/>
        <v>2955.0766781364291</v>
      </c>
      <c r="BJ21" s="3">
        <f t="shared" si="22"/>
        <v>2955.0766781364291</v>
      </c>
      <c r="BK21" s="3">
        <f t="shared" si="22"/>
        <v>2955.0766781364291</v>
      </c>
      <c r="BL21" s="3">
        <f t="shared" si="22"/>
        <v>2955.0766781364291</v>
      </c>
      <c r="BM21" s="3">
        <f t="shared" si="22"/>
        <v>2955.0766781364291</v>
      </c>
      <c r="BN21" s="3">
        <f t="shared" si="22"/>
        <v>2955.0766781364291</v>
      </c>
      <c r="BO21" s="3">
        <f t="shared" si="22"/>
        <v>2955.0766781364291</v>
      </c>
      <c r="BP21" s="3">
        <f t="shared" si="22"/>
        <v>2955.0766781364291</v>
      </c>
      <c r="BQ21" s="3">
        <f t="shared" si="22"/>
        <v>2955.0766781364291</v>
      </c>
      <c r="BR21" s="3">
        <f t="shared" si="22"/>
        <v>2955.0766781364291</v>
      </c>
      <c r="BS21" s="3">
        <f t="shared" si="22"/>
        <v>2955.0766781364291</v>
      </c>
      <c r="BT21" s="3">
        <f t="shared" si="22"/>
        <v>2955.0766781364291</v>
      </c>
      <c r="BU21" s="3">
        <f t="shared" si="22"/>
        <v>2955.0766781364291</v>
      </c>
      <c r="BV21" s="3">
        <f t="shared" si="22"/>
        <v>2955.0766781364291</v>
      </c>
      <c r="BW21" s="3">
        <f t="shared" si="22"/>
        <v>2955.0766781364291</v>
      </c>
      <c r="BX21" s="3">
        <f t="shared" si="22"/>
        <v>2955.0766781364291</v>
      </c>
      <c r="BY21" s="3">
        <f t="shared" si="22"/>
        <v>2955.0766781364291</v>
      </c>
      <c r="BZ21" s="3">
        <f t="shared" si="22"/>
        <v>2955.0766781364291</v>
      </c>
      <c r="CA21" s="3">
        <f t="shared" si="22"/>
        <v>2955.0766781364291</v>
      </c>
      <c r="CB21" s="3">
        <f t="shared" si="22"/>
        <v>2955.0766781364291</v>
      </c>
      <c r="CC21" s="3">
        <f t="shared" si="22"/>
        <v>2955.0766781364291</v>
      </c>
      <c r="CD21" s="3">
        <f t="shared" si="22"/>
        <v>2955.0766781364291</v>
      </c>
      <c r="CE21" s="3">
        <f t="shared" ref="CE21:DK21" si="23">CD21*(1+$U$13)</f>
        <v>2955.0766781364291</v>
      </c>
      <c r="CF21" s="3">
        <f t="shared" si="23"/>
        <v>2955.0766781364291</v>
      </c>
      <c r="CG21" s="3">
        <f t="shared" si="23"/>
        <v>2955.0766781364291</v>
      </c>
      <c r="CH21" s="3">
        <f t="shared" si="23"/>
        <v>2955.0766781364291</v>
      </c>
      <c r="CI21" s="3">
        <f t="shared" si="23"/>
        <v>2955.0766781364291</v>
      </c>
      <c r="CJ21" s="3">
        <f t="shared" si="23"/>
        <v>2955.0766781364291</v>
      </c>
      <c r="CK21" s="3">
        <f t="shared" si="23"/>
        <v>2955.0766781364291</v>
      </c>
      <c r="CL21" s="3">
        <f t="shared" si="23"/>
        <v>2955.0766781364291</v>
      </c>
      <c r="CM21" s="3">
        <f t="shared" si="23"/>
        <v>2955.0766781364291</v>
      </c>
      <c r="CN21" s="3">
        <f t="shared" si="23"/>
        <v>2955.0766781364291</v>
      </c>
      <c r="CO21" s="3">
        <f t="shared" si="23"/>
        <v>2955.0766781364291</v>
      </c>
      <c r="CP21" s="3">
        <f t="shared" si="23"/>
        <v>2955.0766781364291</v>
      </c>
      <c r="CQ21" s="3">
        <f t="shared" si="23"/>
        <v>2955.0766781364291</v>
      </c>
      <c r="CR21" s="3">
        <f t="shared" si="23"/>
        <v>2955.0766781364291</v>
      </c>
      <c r="CS21" s="3">
        <f t="shared" si="23"/>
        <v>2955.0766781364291</v>
      </c>
      <c r="CT21" s="3">
        <f t="shared" si="23"/>
        <v>2955.0766781364291</v>
      </c>
      <c r="CU21" s="3">
        <f t="shared" si="23"/>
        <v>2955.0766781364291</v>
      </c>
      <c r="CV21" s="3">
        <f t="shared" si="23"/>
        <v>2955.0766781364291</v>
      </c>
      <c r="CW21" s="3">
        <f t="shared" si="23"/>
        <v>2955.0766781364291</v>
      </c>
      <c r="CX21" s="3">
        <f t="shared" si="23"/>
        <v>2955.0766781364291</v>
      </c>
      <c r="CY21" s="3">
        <f t="shared" si="23"/>
        <v>2955.0766781364291</v>
      </c>
      <c r="CZ21" s="3">
        <f t="shared" si="23"/>
        <v>2955.0766781364291</v>
      </c>
      <c r="DA21" s="3">
        <f t="shared" si="23"/>
        <v>2955.0766781364291</v>
      </c>
      <c r="DB21" s="3">
        <f t="shared" si="23"/>
        <v>2955.0766781364291</v>
      </c>
      <c r="DC21" s="3">
        <f t="shared" si="23"/>
        <v>2955.0766781364291</v>
      </c>
      <c r="DD21" s="3">
        <f t="shared" si="23"/>
        <v>2955.0766781364291</v>
      </c>
      <c r="DE21" s="3">
        <f t="shared" si="23"/>
        <v>2955.0766781364291</v>
      </c>
      <c r="DF21" s="3">
        <f t="shared" si="23"/>
        <v>2955.0766781364291</v>
      </c>
      <c r="DG21" s="3">
        <f t="shared" si="23"/>
        <v>2955.0766781364291</v>
      </c>
      <c r="DH21" s="3">
        <f t="shared" si="23"/>
        <v>2955.0766781364291</v>
      </c>
      <c r="DI21" s="3">
        <f t="shared" si="23"/>
        <v>2955.0766781364291</v>
      </c>
      <c r="DJ21" s="3">
        <f t="shared" si="23"/>
        <v>2955.0766781364291</v>
      </c>
      <c r="DK21" s="3">
        <f t="shared" si="23"/>
        <v>2955.0766781364291</v>
      </c>
    </row>
    <row r="23" spans="1:115" x14ac:dyDescent="0.2">
      <c r="A23" s="1" t="s">
        <v>22</v>
      </c>
      <c r="F23" s="1">
        <f>F24-F26</f>
        <v>-242.60000000000014</v>
      </c>
      <c r="M23" s="1">
        <f>M24-M26</f>
        <v>544.70000000000005</v>
      </c>
      <c r="N23" s="1">
        <f>M23+N10</f>
        <v>2656.0326516674377</v>
      </c>
      <c r="O23" s="1">
        <f>N23+O10</f>
        <v>4927.3036728616007</v>
      </c>
      <c r="P23" s="1">
        <f>O23+P10</f>
        <v>7368.6415003209195</v>
      </c>
      <c r="Q23" s="1">
        <f>P23+Q10</f>
        <v>9990.7907911412003</v>
      </c>
      <c r="R23" s="1">
        <f>Q23+R10</f>
        <v>12805.149532223513</v>
      </c>
    </row>
    <row r="24" spans="1:115" x14ac:dyDescent="0.2">
      <c r="A24" s="1" t="s">
        <v>3</v>
      </c>
      <c r="F24" s="1">
        <v>1325.3</v>
      </c>
      <c r="M24" s="1">
        <v>1984.3</v>
      </c>
    </row>
    <row r="26" spans="1:115" x14ac:dyDescent="0.2">
      <c r="A26" s="1" t="s">
        <v>4</v>
      </c>
      <c r="F26" s="1">
        <f>1424.9+98+45</f>
        <v>1567.9</v>
      </c>
      <c r="M26" s="1">
        <f>1300.6+98.2+40.8</f>
        <v>1439.6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2025-04-25T03:36:14Z</dcterms:created>
  <dcterms:modified xsi:type="dcterms:W3CDTF">2025-06-18T19:56:40Z</dcterms:modified>
</cp:coreProperties>
</file>