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A0C5614-D979-4E96-82C3-D5E37685600B}" xr6:coauthVersionLast="47" xr6:coauthVersionMax="47" xr10:uidLastSave="{00000000-0000-0000-0000-000000000000}"/>
  <bookViews>
    <workbookView xWindow="390" yWindow="390" windowWidth="21945" windowHeight="13935" activeTab="1" xr2:uid="{08012682-0F50-4229-84EC-14421E66CA3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K3" i="2" s="1"/>
  <c r="L3" i="2" s="1"/>
  <c r="M3" i="2" s="1"/>
  <c r="N3" i="2" s="1"/>
  <c r="O3" i="2" s="1"/>
  <c r="F3" i="2"/>
  <c r="F17" i="2"/>
  <c r="D33" i="2"/>
  <c r="E33" i="2"/>
  <c r="C33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E25" i="2"/>
  <c r="D25" i="2"/>
  <c r="D15" i="2"/>
  <c r="E15" i="2"/>
  <c r="C15" i="2"/>
  <c r="E35" i="2"/>
  <c r="D8" i="2"/>
  <c r="D9" i="2" s="1"/>
  <c r="E8" i="2"/>
  <c r="E9" i="2" s="1"/>
  <c r="C8" i="2"/>
  <c r="C9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O4" i="1"/>
  <c r="O7" i="1" s="1"/>
  <c r="F25" i="2" l="1"/>
  <c r="F15" i="2"/>
  <c r="C27" i="2"/>
  <c r="C16" i="2"/>
  <c r="C19" i="2" s="1"/>
  <c r="E27" i="2"/>
  <c r="E16" i="2"/>
  <c r="E19" i="2" s="1"/>
  <c r="D27" i="2"/>
  <c r="D16" i="2"/>
  <c r="D19" i="2" s="1"/>
  <c r="F8" i="2"/>
  <c r="F9" i="2" s="1"/>
  <c r="F16" i="2" s="1"/>
  <c r="F19" i="2" s="1"/>
  <c r="F20" i="2" s="1"/>
  <c r="D21" i="2" l="1"/>
  <c r="E21" i="2"/>
  <c r="C21" i="2"/>
  <c r="F21" i="2"/>
  <c r="F33" i="2" s="1"/>
  <c r="G25" i="2"/>
  <c r="G15" i="2" s="1"/>
  <c r="G8" i="2"/>
  <c r="G9" i="2" s="1"/>
  <c r="G16" i="2" l="1"/>
  <c r="F35" i="2"/>
  <c r="H8" i="2"/>
  <c r="H9" i="2" s="1"/>
  <c r="H25" i="2"/>
  <c r="H15" i="2" s="1"/>
  <c r="G17" i="2" l="1"/>
  <c r="G19" i="2" s="1"/>
  <c r="H16" i="2"/>
  <c r="I8" i="2"/>
  <c r="I9" i="2" s="1"/>
  <c r="I25" i="2"/>
  <c r="I15" i="2" s="1"/>
  <c r="G20" i="2" l="1"/>
  <c r="G21" i="2"/>
  <c r="G33" i="2"/>
  <c r="G35" i="2"/>
  <c r="K8" i="2"/>
  <c r="K9" i="2" s="1"/>
  <c r="K25" i="2"/>
  <c r="I16" i="2"/>
  <c r="J8" i="2"/>
  <c r="J9" i="2" s="1"/>
  <c r="J25" i="2"/>
  <c r="J15" i="2" s="1"/>
  <c r="H17" i="2" l="1"/>
  <c r="H19" i="2" s="1"/>
  <c r="K15" i="2"/>
  <c r="K16" i="2" s="1"/>
  <c r="L25" i="2"/>
  <c r="L15" i="2" s="1"/>
  <c r="L8" i="2"/>
  <c r="L9" i="2" s="1"/>
  <c r="L16" i="2" s="1"/>
  <c r="J16" i="2"/>
  <c r="H20" i="2" l="1"/>
  <c r="H21" i="2" s="1"/>
  <c r="M25" i="2"/>
  <c r="M15" i="2" s="1"/>
  <c r="M8" i="2"/>
  <c r="M9" i="2" s="1"/>
  <c r="M16" i="2" s="1"/>
  <c r="H33" i="2" l="1"/>
  <c r="H35" i="2"/>
  <c r="I17" i="2"/>
  <c r="I19" i="2" s="1"/>
  <c r="N25" i="2"/>
  <c r="N15" i="2" s="1"/>
  <c r="N8" i="2"/>
  <c r="N9" i="2" s="1"/>
  <c r="I20" i="2" l="1"/>
  <c r="I21" i="2"/>
  <c r="N16" i="2"/>
  <c r="O25" i="2"/>
  <c r="O15" i="2" s="1"/>
  <c r="O8" i="2"/>
  <c r="O9" i="2" s="1"/>
  <c r="O16" i="2" s="1"/>
  <c r="I33" i="2" l="1"/>
  <c r="I35" i="2"/>
  <c r="J17" i="2" s="1"/>
  <c r="J19" i="2" s="1"/>
  <c r="J20" i="2" s="1"/>
  <c r="J21" i="2" l="1"/>
  <c r="J33" i="2" s="1"/>
  <c r="J35" i="2"/>
  <c r="K17" i="2" s="1"/>
  <c r="K19" i="2" l="1"/>
  <c r="K20" i="2" s="1"/>
  <c r="K21" i="2" l="1"/>
  <c r="K33" i="2" s="1"/>
  <c r="K35" i="2" l="1"/>
  <c r="L17" i="2" s="1"/>
  <c r="L19" i="2" l="1"/>
  <c r="L20" i="2" s="1"/>
  <c r="L21" i="2" l="1"/>
  <c r="L33" i="2" s="1"/>
  <c r="L35" i="2" l="1"/>
  <c r="M17" i="2" s="1"/>
  <c r="M19" i="2" l="1"/>
  <c r="M20" i="2" s="1"/>
  <c r="M21" i="2" l="1"/>
  <c r="M33" i="2" s="1"/>
  <c r="M35" i="2" l="1"/>
  <c r="N17" i="2" s="1"/>
  <c r="N19" i="2" l="1"/>
  <c r="N20" i="2" s="1"/>
  <c r="N21" i="2" l="1"/>
  <c r="N33" i="2" l="1"/>
  <c r="N35" i="2"/>
  <c r="O17" i="2" l="1"/>
  <c r="O19" i="2" s="1"/>
  <c r="O20" i="2" l="1"/>
  <c r="O21" i="2"/>
  <c r="O35" i="2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R28" i="2" l="1"/>
  <c r="R29" i="2" s="1"/>
  <c r="R30" i="2" s="1"/>
</calcChain>
</file>

<file path=xl/sharedStrings.xml><?xml version="1.0" encoding="utf-8"?>
<sst xmlns="http://schemas.openxmlformats.org/spreadsheetml/2006/main" count="46" uniqueCount="41">
  <si>
    <t>Price</t>
  </si>
  <si>
    <t>Shares</t>
  </si>
  <si>
    <t>MC</t>
  </si>
  <si>
    <t>Debt</t>
  </si>
  <si>
    <t>Cash</t>
  </si>
  <si>
    <t>EV</t>
  </si>
  <si>
    <t>Q424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</si>
  <si>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</si>
  <si>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</si>
  <si>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</si>
  <si>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</si>
  <si>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</si>
  <si>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</si>
  <si>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</si>
  <si>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</si>
  <si>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</si>
  <si>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</si>
  <si>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</si>
  <si>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</si>
  <si>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</si>
  <si>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</si>
  <si>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</si>
  <si>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</si>
  <si>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</si>
  <si>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</si>
  <si>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</si>
  <si>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</si>
  <si>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</si>
  <si>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</si>
  <si>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</si>
  <si>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</si>
  <si>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</si>
  <si>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</si>
  <si>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</si>
  <si>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</si>
  <si>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</si>
  <si>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</si>
  <si>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</si>
  <si>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</si>
  <si>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Main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</si>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</sst>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  <xf numFmtId="3" fontId="4" fillId="0" borderId="0" xfId="1" applyNumberFormat="1"/>
    <xf numFmtId="4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5</xdr:col>
      <xdr:colOff>19050</xdr:colOff>
      <xdr:row>36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P7"/>
  <sheetViews>
    <sheetView zoomScale="115" zoomScaleNormal="115" workbookViewId="0">
      <selection activeCell="O2" sqref="O2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10">
        <v>42.5</v>
      </c>
    </row>
    <row r="3" spans="1:16" x14ac:dyDescent="0.2">
      <c r="N3" s="2" t="s">
        <v>1</v>
      </c>
      <c r="O3" s="3">
        <v>938.5</v>
      </c>
      <c r="P3" s="2" t="s">
        <v>6</v>
      </c>
    </row>
    <row r="4" spans="1:16" x14ac:dyDescent="0.2">
      <c r="N4" s="2" t="s">
        <v>2</v>
      </c>
      <c r="O4" s="3">
        <f>O2*O3</f>
        <v>39886.25</v>
      </c>
    </row>
    <row r="5" spans="1:16" x14ac:dyDescent="0.2">
      <c r="N5" s="2" t="s">
        <v>4</v>
      </c>
      <c r="O5" s="3">
        <v>2132</v>
      </c>
      <c r="P5" s="2" t="s">
        <v>6</v>
      </c>
    </row>
    <row r="6" spans="1:16" x14ac:dyDescent="0.2">
      <c r="N6" s="2" t="s">
        <v>3</v>
      </c>
      <c r="O6" s="3">
        <v>24978</v>
      </c>
      <c r="P6" s="2" t="s">
        <v>6</v>
      </c>
    </row>
    <row r="7" spans="1:16" x14ac:dyDescent="0.2">
      <c r="N7" s="2" t="s">
        <v>5</v>
      </c>
      <c r="O7" s="3">
        <f>O4+O6-O5</f>
        <v>62732.25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V39"/>
  <sheetViews>
    <sheetView tabSelected="1" zoomScale="130" zoomScaleNormal="130" workbookViewId="0">
      <pane xSplit="2" ySplit="2" topLeftCell="L9" activePane="bottomRight" state="frozen"/>
      <selection pane="topRight" activeCell="B1" sqref="B1"/>
      <selection pane="bottomLeft" activeCell="A2" sqref="A2"/>
      <selection pane="bottomRight" activeCell="S26" sqref="S26"/>
    </sheetView>
  </sheetViews>
  <sheetFormatPr defaultRowHeight="12.75" x14ac:dyDescent="0.2"/>
  <cols>
    <col min="1" max="1" width="5" style="3" customWidth="1"/>
    <col min="2" max="2" width="24" style="3" customWidth="1"/>
    <col min="3" max="16384" width="9.140625" style="3"/>
  </cols>
  <sheetData>
    <row r="1" spans="1:15" ht="15" x14ac:dyDescent="0.25">
      <c r="A1" s="9" t="s">
        <v>39</v>
      </c>
    </row>
    <row r="2" spans="1:15" x14ac:dyDescent="0.2">
      <c r="C2" s="4">
        <v>2022</v>
      </c>
      <c r="D2" s="4">
        <f>C2+1</f>
        <v>2023</v>
      </c>
      <c r="E2" s="4">
        <f t="shared" ref="E2:J2" si="0">D2+1</f>
        <v>2024</v>
      </c>
      <c r="F2" s="4">
        <f t="shared" si="0"/>
        <v>2025</v>
      </c>
      <c r="G2" s="4">
        <f t="shared" si="0"/>
        <v>2026</v>
      </c>
      <c r="H2" s="4">
        <f t="shared" si="0"/>
        <v>2027</v>
      </c>
      <c r="I2" s="4">
        <f t="shared" si="0"/>
        <v>2028</v>
      </c>
      <c r="J2" s="4">
        <f t="shared" si="0"/>
        <v>2029</v>
      </c>
      <c r="K2" s="4">
        <f t="shared" ref="K2" si="1">J2+1</f>
        <v>2030</v>
      </c>
      <c r="L2" s="4">
        <f t="shared" ref="L2" si="2">K2+1</f>
        <v>2031</v>
      </c>
      <c r="M2" s="4">
        <f t="shared" ref="M2" si="3">L2+1</f>
        <v>2032</v>
      </c>
      <c r="N2" s="4">
        <f t="shared" ref="N2" si="4">M2+1</f>
        <v>2033</v>
      </c>
      <c r="O2" s="4">
        <f t="shared" ref="O2" si="5">N2+1</f>
        <v>2034</v>
      </c>
    </row>
    <row r="3" spans="1:15" s="5" customFormat="1" x14ac:dyDescent="0.2">
      <c r="B3" s="5" t="s">
        <v>7</v>
      </c>
      <c r="C3" s="5">
        <v>36634</v>
      </c>
      <c r="D3" s="5">
        <v>28257</v>
      </c>
      <c r="E3" s="5">
        <v>26725</v>
      </c>
      <c r="F3" s="5">
        <f>E3*1.01</f>
        <v>26992.25</v>
      </c>
      <c r="G3" s="5">
        <f t="shared" ref="G3:O3" si="6">F3*1.01</f>
        <v>27262.172500000001</v>
      </c>
      <c r="H3" s="5">
        <f t="shared" si="6"/>
        <v>27534.794225000001</v>
      </c>
      <c r="I3" s="5">
        <f t="shared" si="6"/>
        <v>27810.14216725</v>
      </c>
      <c r="J3" s="5">
        <f t="shared" si="6"/>
        <v>28088.243588922502</v>
      </c>
      <c r="K3" s="5">
        <f t="shared" si="6"/>
        <v>28369.126024811729</v>
      </c>
      <c r="L3" s="5">
        <f t="shared" si="6"/>
        <v>28652.817285059846</v>
      </c>
      <c r="M3" s="5">
        <f t="shared" si="6"/>
        <v>28939.345457910444</v>
      </c>
      <c r="N3" s="5">
        <f t="shared" si="6"/>
        <v>29228.738912489549</v>
      </c>
      <c r="O3" s="5">
        <f t="shared" si="6"/>
        <v>29521.026301614445</v>
      </c>
    </row>
    <row r="4" spans="1:15" x14ac:dyDescent="0.2">
      <c r="B4" s="3" t="s">
        <v>9</v>
      </c>
      <c r="C4" s="3">
        <v>4028</v>
      </c>
      <c r="D4" s="3">
        <v>4677</v>
      </c>
      <c r="E4" s="3">
        <v>4738</v>
      </c>
    </row>
    <row r="5" spans="1:15" x14ac:dyDescent="0.2">
      <c r="B5" s="3" t="s">
        <v>10</v>
      </c>
      <c r="C5" s="3">
        <v>1475</v>
      </c>
      <c r="D5" s="3">
        <v>1481</v>
      </c>
      <c r="E5" s="3">
        <v>1608</v>
      </c>
    </row>
    <row r="6" spans="1:15" x14ac:dyDescent="0.2">
      <c r="B6" s="3" t="s">
        <v>11</v>
      </c>
      <c r="C6" s="3">
        <v>3273</v>
      </c>
      <c r="D6" s="3">
        <v>3116</v>
      </c>
      <c r="E6" s="3">
        <v>3121</v>
      </c>
    </row>
    <row r="7" spans="1:15" x14ac:dyDescent="0.2">
      <c r="B7" s="3" t="s">
        <v>12</v>
      </c>
      <c r="C7" s="3">
        <v>3287</v>
      </c>
      <c r="D7" s="3">
        <v>2009</v>
      </c>
      <c r="E7" s="3">
        <v>337</v>
      </c>
    </row>
    <row r="8" spans="1:15" x14ac:dyDescent="0.2">
      <c r="B8" s="3" t="s">
        <v>8</v>
      </c>
      <c r="C8" s="3">
        <f>SUM(C4:C7)</f>
        <v>12063</v>
      </c>
      <c r="D8" s="3">
        <f t="shared" ref="D8:E8" si="7">SUM(D4:D7)</f>
        <v>11283</v>
      </c>
      <c r="E8" s="3">
        <f t="shared" si="7"/>
        <v>9804</v>
      </c>
      <c r="F8" s="3">
        <f t="shared" ref="F8:O8" si="8">F3*(1-F27)</f>
        <v>10257.055</v>
      </c>
      <c r="G8" s="3">
        <f t="shared" si="8"/>
        <v>10359.625550000001</v>
      </c>
      <c r="H8" s="3">
        <f t="shared" si="8"/>
        <v>10463.221805500001</v>
      </c>
      <c r="I8" s="3">
        <f t="shared" si="8"/>
        <v>10567.854023555001</v>
      </c>
      <c r="J8" s="3">
        <f t="shared" si="8"/>
        <v>10673.532563790552</v>
      </c>
      <c r="K8" s="3">
        <f t="shared" si="8"/>
        <v>10780.267889428456</v>
      </c>
      <c r="L8" s="3">
        <f t="shared" si="8"/>
        <v>10888.070568322741</v>
      </c>
      <c r="M8" s="3">
        <f t="shared" si="8"/>
        <v>10996.951274005969</v>
      </c>
      <c r="N8" s="3">
        <f t="shared" si="8"/>
        <v>11106.920786746028</v>
      </c>
      <c r="O8" s="3">
        <f t="shared" si="8"/>
        <v>11217.98999461349</v>
      </c>
    </row>
    <row r="9" spans="1:15" x14ac:dyDescent="0.2">
      <c r="B9" s="3" t="s">
        <v>13</v>
      </c>
      <c r="C9" s="3">
        <f>C3-C8</f>
        <v>24571</v>
      </c>
      <c r="D9" s="3">
        <f t="shared" ref="D9:E9" si="9">D3-D8</f>
        <v>16974</v>
      </c>
      <c r="E9" s="3">
        <f t="shared" si="9"/>
        <v>16921</v>
      </c>
      <c r="F9" s="3">
        <f t="shared" ref="F9" si="10">F3-F8</f>
        <v>16735.195</v>
      </c>
      <c r="G9" s="3">
        <f t="shared" ref="G9" si="11">G3-G8</f>
        <v>16902.54695</v>
      </c>
      <c r="H9" s="3">
        <f t="shared" ref="H9" si="12">H3-H8</f>
        <v>17071.5724195</v>
      </c>
      <c r="I9" s="3">
        <f t="shared" ref="I9" si="13">I3-I8</f>
        <v>17242.288143694997</v>
      </c>
      <c r="J9" s="3">
        <f t="shared" ref="J9:O9" si="14">J3-J8</f>
        <v>17414.71102513195</v>
      </c>
      <c r="K9" s="3">
        <f t="shared" si="14"/>
        <v>17588.858135383271</v>
      </c>
      <c r="L9" s="3">
        <f t="shared" si="14"/>
        <v>17764.746716737107</v>
      </c>
      <c r="M9" s="3">
        <f t="shared" si="14"/>
        <v>17942.394183904475</v>
      </c>
      <c r="N9" s="3">
        <f t="shared" si="14"/>
        <v>18121.818125743521</v>
      </c>
      <c r="O9" s="3">
        <f t="shared" si="14"/>
        <v>18303.036307000955</v>
      </c>
    </row>
    <row r="10" spans="1:15" x14ac:dyDescent="0.2">
      <c r="B10" s="3" t="s">
        <v>14</v>
      </c>
      <c r="C10" s="3">
        <v>945</v>
      </c>
      <c r="D10" s="3">
        <v>1083</v>
      </c>
      <c r="E10" s="3">
        <v>1062</v>
      </c>
    </row>
    <row r="11" spans="1:15" x14ac:dyDescent="0.2">
      <c r="B11" s="3" t="s">
        <v>15</v>
      </c>
      <c r="C11" s="3">
        <v>1271</v>
      </c>
      <c r="D11" s="3">
        <v>1084</v>
      </c>
      <c r="E11" s="3">
        <v>1581</v>
      </c>
    </row>
    <row r="12" spans="1:15" x14ac:dyDescent="0.2">
      <c r="B12" s="3" t="s">
        <v>16</v>
      </c>
      <c r="C12" s="3">
        <v>1271</v>
      </c>
      <c r="D12" s="3">
        <v>1084</v>
      </c>
      <c r="E12" s="3">
        <v>1062</v>
      </c>
    </row>
    <row r="13" spans="1:15" x14ac:dyDescent="0.2">
      <c r="B13" s="3" t="s">
        <v>17</v>
      </c>
      <c r="C13" s="3">
        <v>6926</v>
      </c>
      <c r="D13" s="3">
        <v>6865</v>
      </c>
      <c r="E13" s="3">
        <v>7371</v>
      </c>
    </row>
    <row r="14" spans="1:15" x14ac:dyDescent="0.2">
      <c r="B14" s="3" t="s">
        <v>18</v>
      </c>
      <c r="C14" s="3">
        <v>216</v>
      </c>
      <c r="D14" s="3">
        <v>441</v>
      </c>
      <c r="E14" s="3">
        <v>275</v>
      </c>
    </row>
    <row r="15" spans="1:15" x14ac:dyDescent="0.2">
      <c r="B15" s="3" t="s">
        <v>19</v>
      </c>
      <c r="C15" s="3">
        <f>SUM(C10:C14)</f>
        <v>10629</v>
      </c>
      <c r="D15" s="3">
        <f t="shared" ref="D15:E15" si="15">SUM(D10:D14)</f>
        <v>10557</v>
      </c>
      <c r="E15" s="3">
        <f t="shared" si="15"/>
        <v>11351</v>
      </c>
      <c r="F15" s="3">
        <f>E15*(1+F25)</f>
        <v>11464.51</v>
      </c>
      <c r="G15" s="3">
        <f t="shared" ref="G15:J15" si="16">F15*(1+G25)</f>
        <v>11579.1551</v>
      </c>
      <c r="H15" s="3">
        <f t="shared" si="16"/>
        <v>11694.946651</v>
      </c>
      <c r="I15" s="3">
        <f t="shared" si="16"/>
        <v>11811.896117510001</v>
      </c>
      <c r="J15" s="3">
        <f t="shared" si="16"/>
        <v>11930.015078685101</v>
      </c>
      <c r="K15" s="3">
        <f t="shared" ref="K15" si="17">J15*(1+K25)</f>
        <v>12049.315229471951</v>
      </c>
      <c r="L15" s="3">
        <f t="shared" ref="L15" si="18">K15*(1+L25)</f>
        <v>12169.80838176667</v>
      </c>
      <c r="M15" s="3">
        <f t="shared" ref="M15" si="19">L15*(1+M25)</f>
        <v>12291.506465584336</v>
      </c>
      <c r="N15" s="3">
        <f t="shared" ref="N15" si="20">M15*(1+N25)</f>
        <v>12414.421530240179</v>
      </c>
      <c r="O15" s="3">
        <f t="shared" ref="O15" si="21">N15*(1+O25)</f>
        <v>12538.565745542581</v>
      </c>
    </row>
    <row r="16" spans="1:15" x14ac:dyDescent="0.2">
      <c r="B16" s="3" t="s">
        <v>21</v>
      </c>
      <c r="C16" s="3">
        <f>C9-C15</f>
        <v>13942</v>
      </c>
      <c r="D16" s="3">
        <f t="shared" ref="D16:J16" si="22">D9-D15</f>
        <v>6417</v>
      </c>
      <c r="E16" s="3">
        <f t="shared" si="22"/>
        <v>5570</v>
      </c>
      <c r="F16" s="3">
        <f t="shared" si="22"/>
        <v>5270.6849999999995</v>
      </c>
      <c r="G16" s="3">
        <f t="shared" si="22"/>
        <v>5323.39185</v>
      </c>
      <c r="H16" s="3">
        <f t="shared" si="22"/>
        <v>5376.6257685</v>
      </c>
      <c r="I16" s="3">
        <f t="shared" si="22"/>
        <v>5430.3920261849962</v>
      </c>
      <c r="J16" s="3">
        <f t="shared" si="22"/>
        <v>5484.6959464468491</v>
      </c>
      <c r="K16" s="3">
        <f t="shared" ref="K16:O16" si="23">K9-K15</f>
        <v>5539.5429059113194</v>
      </c>
      <c r="L16" s="3">
        <f t="shared" si="23"/>
        <v>5594.9383349704367</v>
      </c>
      <c r="M16" s="3">
        <f t="shared" si="23"/>
        <v>5650.8877183201384</v>
      </c>
      <c r="N16" s="3">
        <f t="shared" si="23"/>
        <v>5707.3965955033418</v>
      </c>
      <c r="O16" s="3">
        <f t="shared" si="23"/>
        <v>5764.4705614583745</v>
      </c>
    </row>
    <row r="17" spans="2:99" x14ac:dyDescent="0.2">
      <c r="B17" s="3" t="s">
        <v>20</v>
      </c>
      <c r="C17" s="3">
        <v>-1030</v>
      </c>
      <c r="D17" s="3">
        <v>-945</v>
      </c>
      <c r="E17" s="3">
        <v>-1175</v>
      </c>
      <c r="F17" s="3">
        <f>E35*$R$25</f>
        <v>-456.92</v>
      </c>
      <c r="G17" s="3">
        <f t="shared" ref="G17:O17" si="24">F35*$R$25</f>
        <v>-365.55608000000001</v>
      </c>
      <c r="H17" s="3">
        <f t="shared" si="24"/>
        <v>-271.31328048</v>
      </c>
      <c r="I17" s="3">
        <f t="shared" si="24"/>
        <v>-174.11415638368001</v>
      </c>
      <c r="J17" s="3">
        <f t="shared" si="24"/>
        <v>-73.879021207338951</v>
      </c>
      <c r="K17" s="3">
        <f t="shared" si="24"/>
        <v>29.474126426394015</v>
      </c>
      <c r="L17" s="3">
        <f t="shared" si="24"/>
        <v>136.02967884689426</v>
      </c>
      <c r="M17" s="3">
        <f t="shared" si="24"/>
        <v>245.87449816719229</v>
      </c>
      <c r="N17" s="3">
        <f t="shared" si="24"/>
        <v>359.09799797417918</v>
      </c>
      <c r="O17" s="3">
        <f t="shared" si="24"/>
        <v>475.79222798673663</v>
      </c>
    </row>
    <row r="18" spans="2:99" x14ac:dyDescent="0.2">
      <c r="B18" s="3" t="s">
        <v>22</v>
      </c>
      <c r="C18" s="3">
        <v>793</v>
      </c>
      <c r="D18" s="3">
        <v>534</v>
      </c>
      <c r="E18" s="3">
        <v>862</v>
      </c>
      <c r="F18" s="3">
        <f>E18*1.04</f>
        <v>896.48</v>
      </c>
      <c r="G18" s="3">
        <f t="shared" ref="G18:J18" si="25">F18*1.04</f>
        <v>932.33920000000001</v>
      </c>
      <c r="H18" s="3">
        <f t="shared" si="25"/>
        <v>969.63276800000006</v>
      </c>
      <c r="I18" s="3">
        <f t="shared" si="25"/>
        <v>1008.41807872</v>
      </c>
      <c r="J18" s="3">
        <f t="shared" si="25"/>
        <v>1048.7548018688001</v>
      </c>
      <c r="K18" s="3">
        <f t="shared" ref="K18:O18" si="26">J18*1.04</f>
        <v>1090.7049939435522</v>
      </c>
      <c r="L18" s="3">
        <f t="shared" si="26"/>
        <v>1134.3331937012942</v>
      </c>
      <c r="M18" s="3">
        <f t="shared" si="26"/>
        <v>1179.7065214493462</v>
      </c>
      <c r="N18" s="3">
        <f t="shared" si="26"/>
        <v>1226.8947823073202</v>
      </c>
      <c r="O18" s="3">
        <f t="shared" si="26"/>
        <v>1275.9705735996131</v>
      </c>
    </row>
    <row r="19" spans="2:99" x14ac:dyDescent="0.2">
      <c r="B19" s="3" t="s">
        <v>23</v>
      </c>
      <c r="C19" s="3">
        <f>C16+SUM(C17:C18)</f>
        <v>13705</v>
      </c>
      <c r="D19" s="3">
        <f t="shared" ref="D19:J19" si="27">D16+SUM(D17:D18)</f>
        <v>6006</v>
      </c>
      <c r="E19" s="3">
        <f t="shared" si="27"/>
        <v>5257</v>
      </c>
      <c r="F19" s="3">
        <f t="shared" si="27"/>
        <v>5710.2449999999999</v>
      </c>
      <c r="G19" s="3">
        <f t="shared" si="27"/>
        <v>5890.17497</v>
      </c>
      <c r="H19" s="3">
        <f t="shared" si="27"/>
        <v>6074.9452560199998</v>
      </c>
      <c r="I19" s="3">
        <f t="shared" si="27"/>
        <v>6264.6959485213165</v>
      </c>
      <c r="J19" s="3">
        <f t="shared" si="27"/>
        <v>6459.5717271083104</v>
      </c>
      <c r="K19" s="3">
        <f t="shared" ref="K19:O19" si="28">K16+SUM(K17:K18)</f>
        <v>6659.7220262812652</v>
      </c>
      <c r="L19" s="3">
        <f t="shared" si="28"/>
        <v>6865.3012075186252</v>
      </c>
      <c r="M19" s="3">
        <f t="shared" si="28"/>
        <v>7076.4687379366769</v>
      </c>
      <c r="N19" s="3">
        <f t="shared" si="28"/>
        <v>7293.3893757848409</v>
      </c>
      <c r="O19" s="3">
        <f t="shared" si="28"/>
        <v>7516.2333630447247</v>
      </c>
    </row>
    <row r="20" spans="2:99" x14ac:dyDescent="0.2">
      <c r="B20" s="3" t="s">
        <v>24</v>
      </c>
      <c r="C20" s="3">
        <v>813</v>
      </c>
      <c r="D20" s="3">
        <v>1733</v>
      </c>
      <c r="E20" s="3">
        <v>1174</v>
      </c>
      <c r="F20" s="3">
        <f>F19*0.2</f>
        <v>1142.049</v>
      </c>
      <c r="G20" s="3">
        <f t="shared" ref="G20:O20" si="29">G19*0.2</f>
        <v>1178.0349940000001</v>
      </c>
      <c r="H20" s="3">
        <f t="shared" si="29"/>
        <v>1214.9890512039999</v>
      </c>
      <c r="I20" s="3">
        <f t="shared" si="29"/>
        <v>1252.9391897042633</v>
      </c>
      <c r="J20" s="3">
        <f t="shared" si="29"/>
        <v>1291.9143454216621</v>
      </c>
      <c r="K20" s="3">
        <f t="shared" si="29"/>
        <v>1331.944405256253</v>
      </c>
      <c r="L20" s="3">
        <f t="shared" si="29"/>
        <v>1373.0602415037251</v>
      </c>
      <c r="M20" s="3">
        <f t="shared" si="29"/>
        <v>1415.2937475873355</v>
      </c>
      <c r="N20" s="3">
        <f t="shared" si="29"/>
        <v>1458.6778751569682</v>
      </c>
      <c r="O20" s="3">
        <f t="shared" si="29"/>
        <v>1503.2466726089451</v>
      </c>
    </row>
    <row r="21" spans="2:99" s="5" customFormat="1" x14ac:dyDescent="0.2">
      <c r="B21" s="5" t="s">
        <v>25</v>
      </c>
      <c r="C21" s="5">
        <f>C19-C20</f>
        <v>12892</v>
      </c>
      <c r="D21" s="5">
        <f t="shared" ref="D21:J21" si="30">D19-D20</f>
        <v>4273</v>
      </c>
      <c r="E21" s="5">
        <f t="shared" si="30"/>
        <v>4083</v>
      </c>
      <c r="F21" s="5">
        <f t="shared" si="30"/>
        <v>4568.1959999999999</v>
      </c>
      <c r="G21" s="5">
        <f t="shared" si="30"/>
        <v>4712.1399760000004</v>
      </c>
      <c r="H21" s="5">
        <f t="shared" si="30"/>
        <v>4859.9562048159996</v>
      </c>
      <c r="I21" s="5">
        <f t="shared" si="30"/>
        <v>5011.7567588170532</v>
      </c>
      <c r="J21" s="5">
        <f t="shared" si="30"/>
        <v>5167.6573816866485</v>
      </c>
      <c r="K21" s="5">
        <f t="shared" ref="K21:O21" si="31">K19-K20</f>
        <v>5327.7776210250122</v>
      </c>
      <c r="L21" s="5">
        <f t="shared" si="31"/>
        <v>5492.2409660149006</v>
      </c>
      <c r="M21" s="5">
        <f t="shared" si="31"/>
        <v>5661.1749903493419</v>
      </c>
      <c r="N21" s="5">
        <f t="shared" si="31"/>
        <v>5834.7115006278727</v>
      </c>
      <c r="O21" s="5">
        <f t="shared" si="31"/>
        <v>6012.9866904357796</v>
      </c>
      <c r="P21" s="5">
        <f t="shared" ref="P21:AU21" si="32">O21*(1+$R$26)</f>
        <v>5952.8568235314215</v>
      </c>
      <c r="Q21" s="5">
        <f t="shared" si="32"/>
        <v>5893.3282552961073</v>
      </c>
      <c r="R21" s="5">
        <f t="shared" si="32"/>
        <v>5834.3949727431464</v>
      </c>
      <c r="S21" s="5">
        <f t="shared" si="32"/>
        <v>5776.0510230157151</v>
      </c>
      <c r="T21" s="5">
        <f t="shared" si="32"/>
        <v>5718.2905127855583</v>
      </c>
      <c r="U21" s="5">
        <f t="shared" si="32"/>
        <v>5661.1076076577028</v>
      </c>
      <c r="V21" s="5">
        <f t="shared" si="32"/>
        <v>5604.496531581126</v>
      </c>
      <c r="W21" s="5">
        <f t="shared" si="32"/>
        <v>5548.4515662653148</v>
      </c>
      <c r="X21" s="5">
        <f t="shared" si="32"/>
        <v>5492.9670506026614</v>
      </c>
      <c r="Y21" s="5">
        <f t="shared" si="32"/>
        <v>5438.0373800966345</v>
      </c>
      <c r="Z21" s="5">
        <f t="shared" si="32"/>
        <v>5383.657006295668</v>
      </c>
      <c r="AA21" s="5">
        <f t="shared" si="32"/>
        <v>5329.8204362327115</v>
      </c>
      <c r="AB21" s="5">
        <f t="shared" si="32"/>
        <v>5276.5222318703845</v>
      </c>
      <c r="AC21" s="5">
        <f t="shared" si="32"/>
        <v>5223.7570095516803</v>
      </c>
      <c r="AD21" s="5">
        <f t="shared" si="32"/>
        <v>5171.5194394561631</v>
      </c>
      <c r="AE21" s="5">
        <f t="shared" si="32"/>
        <v>5119.8042450616013</v>
      </c>
      <c r="AF21" s="5">
        <f t="shared" si="32"/>
        <v>5068.6062026109848</v>
      </c>
      <c r="AG21" s="5">
        <f t="shared" si="32"/>
        <v>5017.9201405848753</v>
      </c>
      <c r="AH21" s="5">
        <f t="shared" si="32"/>
        <v>4967.7409391790261</v>
      </c>
      <c r="AI21" s="5">
        <f t="shared" si="32"/>
        <v>4918.0635297872359</v>
      </c>
      <c r="AJ21" s="5">
        <f t="shared" si="32"/>
        <v>4868.8828944893639</v>
      </c>
      <c r="AK21" s="5">
        <f t="shared" si="32"/>
        <v>4820.1940655444705</v>
      </c>
      <c r="AL21" s="5">
        <f t="shared" si="32"/>
        <v>4771.9921248890259</v>
      </c>
      <c r="AM21" s="5">
        <f t="shared" si="32"/>
        <v>4724.2722036401356</v>
      </c>
      <c r="AN21" s="5">
        <f t="shared" si="32"/>
        <v>4677.029481603734</v>
      </c>
      <c r="AO21" s="5">
        <f t="shared" si="32"/>
        <v>4630.2591867876963</v>
      </c>
      <c r="AP21" s="5">
        <f t="shared" si="32"/>
        <v>4583.9565949198195</v>
      </c>
      <c r="AQ21" s="5">
        <f t="shared" si="32"/>
        <v>4538.1170289706215</v>
      </c>
      <c r="AR21" s="5">
        <f t="shared" si="32"/>
        <v>4492.735858680915</v>
      </c>
      <c r="AS21" s="5">
        <f t="shared" si="32"/>
        <v>4447.8085000941055</v>
      </c>
      <c r="AT21" s="5">
        <f t="shared" si="32"/>
        <v>4403.3304150931644</v>
      </c>
      <c r="AU21" s="5">
        <f t="shared" si="32"/>
        <v>4359.2971109422324</v>
      </c>
      <c r="AV21" s="5">
        <f t="shared" ref="AV21:CA21" si="33">AU21*(1+$R$26)</f>
        <v>4315.7041398328101</v>
      </c>
      <c r="AW21" s="5">
        <f t="shared" si="33"/>
        <v>4272.547098434482</v>
      </c>
      <c r="AX21" s="5">
        <f t="shared" si="33"/>
        <v>4229.8216274501374</v>
      </c>
      <c r="AY21" s="5">
        <f t="shared" si="33"/>
        <v>4187.5234111756363</v>
      </c>
      <c r="AZ21" s="5">
        <f t="shared" si="33"/>
        <v>4145.6481770638802</v>
      </c>
      <c r="BA21" s="5">
        <f t="shared" si="33"/>
        <v>4104.1916952932415</v>
      </c>
      <c r="BB21" s="5">
        <f t="shared" si="33"/>
        <v>4063.1497783403092</v>
      </c>
      <c r="BC21" s="5">
        <f t="shared" si="33"/>
        <v>4022.5182805569061</v>
      </c>
      <c r="BD21" s="5">
        <f t="shared" si="33"/>
        <v>3982.293097751337</v>
      </c>
      <c r="BE21" s="5">
        <f t="shared" si="33"/>
        <v>3942.4701667738236</v>
      </c>
      <c r="BF21" s="5">
        <f t="shared" si="33"/>
        <v>3903.0454651060854</v>
      </c>
      <c r="BG21" s="5">
        <f t="shared" si="33"/>
        <v>3864.0150104550244</v>
      </c>
      <c r="BH21" s="5">
        <f t="shared" si="33"/>
        <v>3825.3748603504741</v>
      </c>
      <c r="BI21" s="5">
        <f t="shared" si="33"/>
        <v>3787.1211117469693</v>
      </c>
      <c r="BJ21" s="5">
        <f t="shared" si="33"/>
        <v>3749.2499006294997</v>
      </c>
      <c r="BK21" s="5">
        <f t="shared" si="33"/>
        <v>3711.7574016232047</v>
      </c>
      <c r="BL21" s="5">
        <f t="shared" si="33"/>
        <v>3674.6398276069726</v>
      </c>
      <c r="BM21" s="5">
        <f t="shared" si="33"/>
        <v>3637.893429330903</v>
      </c>
      <c r="BN21" s="5">
        <f t="shared" si="33"/>
        <v>3601.5144950375939</v>
      </c>
      <c r="BO21" s="5">
        <f t="shared" si="33"/>
        <v>3565.4993500872179</v>
      </c>
      <c r="BP21" s="5">
        <f t="shared" si="33"/>
        <v>3529.8443565863458</v>
      </c>
      <c r="BQ21" s="5">
        <f t="shared" si="33"/>
        <v>3494.5459130204822</v>
      </c>
      <c r="BR21" s="5">
        <f t="shared" si="33"/>
        <v>3459.6004538902775</v>
      </c>
      <c r="BS21" s="5">
        <f t="shared" si="33"/>
        <v>3425.0044493513747</v>
      </c>
      <c r="BT21" s="5">
        <f t="shared" si="33"/>
        <v>3390.7544048578607</v>
      </c>
      <c r="BU21" s="5">
        <f t="shared" si="33"/>
        <v>3356.8468608092821</v>
      </c>
      <c r="BV21" s="5">
        <f t="shared" si="33"/>
        <v>3323.2783922011895</v>
      </c>
      <c r="BW21" s="5">
        <f t="shared" si="33"/>
        <v>3290.0456082791775</v>
      </c>
      <c r="BX21" s="5">
        <f t="shared" si="33"/>
        <v>3257.1451521963859</v>
      </c>
      <c r="BY21" s="5">
        <f t="shared" si="33"/>
        <v>3224.5737006744221</v>
      </c>
      <c r="BZ21" s="5">
        <f t="shared" si="33"/>
        <v>3192.327963667678</v>
      </c>
      <c r="CA21" s="5">
        <f t="shared" si="33"/>
        <v>3160.4046840310011</v>
      </c>
      <c r="CB21" s="5">
        <f t="shared" ref="CB21:CU21" si="34">CA21*(1+$R$26)</f>
        <v>3128.8006371906913</v>
      </c>
      <c r="CC21" s="5">
        <f t="shared" si="34"/>
        <v>3097.5126308187841</v>
      </c>
      <c r="CD21" s="5">
        <f t="shared" si="34"/>
        <v>3066.5375045105961</v>
      </c>
      <c r="CE21" s="5">
        <f t="shared" si="34"/>
        <v>3035.8721294654902</v>
      </c>
      <c r="CF21" s="5">
        <f t="shared" si="34"/>
        <v>3005.5134081708352</v>
      </c>
      <c r="CG21" s="5">
        <f t="shared" si="34"/>
        <v>2975.4582740891269</v>
      </c>
      <c r="CH21" s="5">
        <f t="shared" si="34"/>
        <v>2945.7036913482357</v>
      </c>
      <c r="CI21" s="5">
        <f t="shared" si="34"/>
        <v>2916.2466544347535</v>
      </c>
      <c r="CJ21" s="5">
        <f t="shared" si="34"/>
        <v>2887.0841878904062</v>
      </c>
      <c r="CK21" s="5">
        <f t="shared" si="34"/>
        <v>2858.2133460115019</v>
      </c>
      <c r="CL21" s="5">
        <f t="shared" si="34"/>
        <v>2829.6312125513869</v>
      </c>
      <c r="CM21" s="5">
        <f t="shared" si="34"/>
        <v>2801.334900425873</v>
      </c>
      <c r="CN21" s="5">
        <f t="shared" si="34"/>
        <v>2773.3215514216145</v>
      </c>
      <c r="CO21" s="5">
        <f t="shared" si="34"/>
        <v>2745.5883359073982</v>
      </c>
      <c r="CP21" s="5">
        <f t="shared" si="34"/>
        <v>2718.1324525483242</v>
      </c>
      <c r="CQ21" s="5">
        <f t="shared" si="34"/>
        <v>2690.9511280228407</v>
      </c>
      <c r="CR21" s="5">
        <f t="shared" si="34"/>
        <v>2664.0416167426124</v>
      </c>
      <c r="CS21" s="5">
        <f t="shared" si="34"/>
        <v>2637.4012005751861</v>
      </c>
      <c r="CT21" s="5">
        <f t="shared" si="34"/>
        <v>2611.0271885694342</v>
      </c>
      <c r="CU21" s="5">
        <f t="shared" si="34"/>
        <v>2584.9169166837401</v>
      </c>
    </row>
    <row r="22" spans="2:99" x14ac:dyDescent="0.2">
      <c r="B22" s="3" t="s">
        <v>26</v>
      </c>
    </row>
    <row r="23" spans="2:99" x14ac:dyDescent="0.2">
      <c r="B23" s="3" t="s">
        <v>1</v>
      </c>
    </row>
    <row r="25" spans="2:99" s="5" customFormat="1" x14ac:dyDescent="0.2">
      <c r="B25" s="5" t="s">
        <v>27</v>
      </c>
      <c r="D25" s="7">
        <f>D3/C3-1</f>
        <v>-0.22866735819184369</v>
      </c>
      <c r="E25" s="7">
        <f>E3/D3-1</f>
        <v>-5.421665428035527E-2</v>
      </c>
      <c r="F25" s="7">
        <f t="shared" ref="F25:J25" si="35">F3/E3-1</f>
        <v>1.0000000000000009E-2</v>
      </c>
      <c r="G25" s="7">
        <f t="shared" si="35"/>
        <v>1.0000000000000009E-2</v>
      </c>
      <c r="H25" s="7">
        <f t="shared" si="35"/>
        <v>1.0000000000000009E-2</v>
      </c>
      <c r="I25" s="7">
        <f t="shared" si="35"/>
        <v>1.0000000000000009E-2</v>
      </c>
      <c r="J25" s="7">
        <f t="shared" si="35"/>
        <v>1.0000000000000009E-2</v>
      </c>
      <c r="K25" s="7">
        <f t="shared" ref="K25" si="36">K3/J3-1</f>
        <v>1.0000000000000009E-2</v>
      </c>
      <c r="L25" s="7">
        <f t="shared" ref="L25" si="37">L3/K3-1</f>
        <v>1.0000000000000009E-2</v>
      </c>
      <c r="M25" s="7">
        <f t="shared" ref="M25" si="38">M3/L3-1</f>
        <v>1.0000000000000009E-2</v>
      </c>
      <c r="N25" s="7">
        <f t="shared" ref="N25" si="39">N3/M3-1</f>
        <v>1.0000000000000009E-2</v>
      </c>
      <c r="O25" s="7">
        <f t="shared" ref="O25" si="40">O3/N3-1</f>
        <v>1.0000000000000009E-2</v>
      </c>
      <c r="Q25" s="3" t="s">
        <v>35</v>
      </c>
      <c r="R25" s="6">
        <v>0.02</v>
      </c>
    </row>
    <row r="26" spans="2:99" x14ac:dyDescent="0.2">
      <c r="Q26" s="3" t="s">
        <v>36</v>
      </c>
      <c r="R26" s="6">
        <v>-0.01</v>
      </c>
    </row>
    <row r="27" spans="2:99" s="5" customFormat="1" x14ac:dyDescent="0.2">
      <c r="B27" s="5" t="s">
        <v>28</v>
      </c>
      <c r="C27" s="7">
        <f>C9/C3</f>
        <v>0.67071572855816997</v>
      </c>
      <c r="D27" s="7">
        <f>D9/D3</f>
        <v>0.60070071132816649</v>
      </c>
      <c r="E27" s="7">
        <f>E9/E3</f>
        <v>0.63315247895229188</v>
      </c>
      <c r="F27" s="7">
        <v>0.62</v>
      </c>
      <c r="G27" s="7">
        <v>0.62</v>
      </c>
      <c r="H27" s="7">
        <v>0.62</v>
      </c>
      <c r="I27" s="7">
        <v>0.62</v>
      </c>
      <c r="J27" s="7">
        <v>0.62</v>
      </c>
      <c r="K27" s="7">
        <v>0.62</v>
      </c>
      <c r="L27" s="7">
        <v>0.62</v>
      </c>
      <c r="M27" s="7">
        <v>0.62</v>
      </c>
      <c r="N27" s="7">
        <v>0.62</v>
      </c>
      <c r="O27" s="7">
        <v>0.62</v>
      </c>
      <c r="Q27" s="3" t="s">
        <v>37</v>
      </c>
      <c r="R27" s="8">
        <v>7.4999999999999997E-2</v>
      </c>
    </row>
    <row r="28" spans="2:99" x14ac:dyDescent="0.2">
      <c r="B28" s="3" t="s">
        <v>29</v>
      </c>
      <c r="E28" s="6"/>
      <c r="Q28" s="3" t="s">
        <v>38</v>
      </c>
      <c r="R28" s="5">
        <f>NPV(R27,F33:XFD33)+Main!O5-Main!O6</f>
        <v>53535.920921742611</v>
      </c>
    </row>
    <row r="29" spans="2:99" x14ac:dyDescent="0.2">
      <c r="B29" s="3" t="s">
        <v>30</v>
      </c>
      <c r="Q29" s="11" t="s">
        <v>40</v>
      </c>
      <c r="R29" s="10">
        <f>R28/Main!O3</f>
        <v>57.044135238937251</v>
      </c>
    </row>
    <row r="30" spans="2:99" x14ac:dyDescent="0.2">
      <c r="R30" s="6">
        <f>R29/Main!O2-1</f>
        <v>0.3422149467985236</v>
      </c>
    </row>
    <row r="31" spans="2:99" x14ac:dyDescent="0.2">
      <c r="B31" s="3" t="s">
        <v>31</v>
      </c>
      <c r="C31" s="3">
        <v>16810</v>
      </c>
      <c r="D31" s="3">
        <v>12308</v>
      </c>
      <c r="E31" s="3">
        <v>11439</v>
      </c>
    </row>
    <row r="32" spans="2:99" x14ac:dyDescent="0.2">
      <c r="B32" s="3" t="s">
        <v>32</v>
      </c>
      <c r="C32" s="3">
        <v>4497</v>
      </c>
      <c r="D32" s="3">
        <v>6270</v>
      </c>
      <c r="E32" s="3">
        <v>7018</v>
      </c>
    </row>
    <row r="33" spans="2:100" s="5" customFormat="1" x14ac:dyDescent="0.2">
      <c r="B33" s="5" t="s">
        <v>33</v>
      </c>
      <c r="C33" s="5">
        <f>C31-C32</f>
        <v>12313</v>
      </c>
      <c r="D33" s="5">
        <f t="shared" ref="D33:E33" si="41">D31-D32</f>
        <v>6038</v>
      </c>
      <c r="E33" s="5">
        <f t="shared" si="41"/>
        <v>4421</v>
      </c>
      <c r="F33" s="5">
        <f t="shared" ref="F33:O33" si="42">F21*1.1</f>
        <v>5025.0156000000006</v>
      </c>
      <c r="G33" s="5">
        <f t="shared" si="42"/>
        <v>5183.3539736000012</v>
      </c>
      <c r="H33" s="5">
        <f t="shared" si="42"/>
        <v>5345.9518252976004</v>
      </c>
      <c r="I33" s="5">
        <f t="shared" si="42"/>
        <v>5512.9324346987587</v>
      </c>
      <c r="J33" s="5">
        <f t="shared" si="42"/>
        <v>5684.4231198553134</v>
      </c>
      <c r="K33" s="5">
        <f t="shared" si="42"/>
        <v>5860.5553831275138</v>
      </c>
      <c r="L33" s="5">
        <f t="shared" si="42"/>
        <v>6041.4650626163912</v>
      </c>
      <c r="M33" s="5">
        <f t="shared" si="42"/>
        <v>6227.2924893842765</v>
      </c>
      <c r="N33" s="5">
        <f t="shared" si="42"/>
        <v>6418.1826506906609</v>
      </c>
      <c r="O33" s="5">
        <f t="shared" si="42"/>
        <v>6614.2853594793578</v>
      </c>
      <c r="P33" s="5">
        <f t="shared" ref="P33:AU33" si="43">O33*(1+$R$26)</f>
        <v>6548.1425058845643</v>
      </c>
      <c r="Q33" s="5">
        <f t="shared" si="43"/>
        <v>6482.6610808257183</v>
      </c>
      <c r="R33" s="5">
        <f t="shared" si="43"/>
        <v>6417.8344700174612</v>
      </c>
      <c r="S33" s="5">
        <f t="shared" si="43"/>
        <v>6353.6561253172868</v>
      </c>
      <c r="T33" s="5">
        <f t="shared" si="43"/>
        <v>6290.1195640641135</v>
      </c>
      <c r="U33" s="5">
        <f t="shared" si="43"/>
        <v>6227.2183684234724</v>
      </c>
      <c r="V33" s="5">
        <f t="shared" si="43"/>
        <v>6164.9461847392377</v>
      </c>
      <c r="W33" s="5">
        <f t="shared" si="43"/>
        <v>6103.2967228918451</v>
      </c>
      <c r="X33" s="5">
        <f t="shared" si="43"/>
        <v>6042.263755662927</v>
      </c>
      <c r="Y33" s="5">
        <f t="shared" si="43"/>
        <v>5981.8411181062975</v>
      </c>
      <c r="Z33" s="5">
        <f t="shared" si="43"/>
        <v>5922.0227069252342</v>
      </c>
      <c r="AA33" s="5">
        <f t="shared" si="43"/>
        <v>5862.8024798559818</v>
      </c>
      <c r="AB33" s="5">
        <f t="shared" si="43"/>
        <v>5804.1744550574222</v>
      </c>
      <c r="AC33" s="5">
        <f t="shared" si="43"/>
        <v>5746.1327105068476</v>
      </c>
      <c r="AD33" s="5">
        <f t="shared" si="43"/>
        <v>5688.6713834017792</v>
      </c>
      <c r="AE33" s="5">
        <f t="shared" si="43"/>
        <v>5631.7846695677617</v>
      </c>
      <c r="AF33" s="5">
        <f t="shared" si="43"/>
        <v>5575.4668228720839</v>
      </c>
      <c r="AG33" s="5">
        <f t="shared" si="43"/>
        <v>5519.7121546433627</v>
      </c>
      <c r="AH33" s="5">
        <f t="shared" si="43"/>
        <v>5464.5150330969291</v>
      </c>
      <c r="AI33" s="5">
        <f t="shared" si="43"/>
        <v>5409.86988276596</v>
      </c>
      <c r="AJ33" s="5">
        <f t="shared" si="43"/>
        <v>5355.7711839383001</v>
      </c>
      <c r="AK33" s="5">
        <f t="shared" si="43"/>
        <v>5302.213472098917</v>
      </c>
      <c r="AL33" s="5">
        <f t="shared" si="43"/>
        <v>5249.191337377928</v>
      </c>
      <c r="AM33" s="5">
        <f t="shared" si="43"/>
        <v>5196.6994240041486</v>
      </c>
      <c r="AN33" s="5">
        <f t="shared" si="43"/>
        <v>5144.7324297641071</v>
      </c>
      <c r="AO33" s="5">
        <f t="shared" si="43"/>
        <v>5093.2851054664661</v>
      </c>
      <c r="AP33" s="5">
        <f t="shared" si="43"/>
        <v>5042.3522544118014</v>
      </c>
      <c r="AQ33" s="5">
        <f t="shared" si="43"/>
        <v>4991.9287318676834</v>
      </c>
      <c r="AR33" s="5">
        <f t="shared" si="43"/>
        <v>4942.0094445490067</v>
      </c>
      <c r="AS33" s="5">
        <f t="shared" si="43"/>
        <v>4892.5893501035171</v>
      </c>
      <c r="AT33" s="5">
        <f t="shared" si="43"/>
        <v>4843.6634566024823</v>
      </c>
      <c r="AU33" s="5">
        <f t="shared" si="43"/>
        <v>4795.2268220364576</v>
      </c>
      <c r="AV33" s="5">
        <f t="shared" ref="AV33:CA33" si="44">AU33*(1+$R$26)</f>
        <v>4747.2745538160934</v>
      </c>
      <c r="AW33" s="5">
        <f t="shared" si="44"/>
        <v>4699.8018082779327</v>
      </c>
      <c r="AX33" s="5">
        <f t="shared" si="44"/>
        <v>4652.8037901951529</v>
      </c>
      <c r="AY33" s="5">
        <f t="shared" si="44"/>
        <v>4606.2757522932015</v>
      </c>
      <c r="AZ33" s="5">
        <f t="shared" si="44"/>
        <v>4560.2129947702697</v>
      </c>
      <c r="BA33" s="5">
        <f t="shared" si="44"/>
        <v>4514.6108648225672</v>
      </c>
      <c r="BB33" s="5">
        <f t="shared" si="44"/>
        <v>4469.4647561743413</v>
      </c>
      <c r="BC33" s="5">
        <f t="shared" si="44"/>
        <v>4424.7701086125981</v>
      </c>
      <c r="BD33" s="5">
        <f t="shared" si="44"/>
        <v>4380.5224075264723</v>
      </c>
      <c r="BE33" s="5">
        <f t="shared" si="44"/>
        <v>4336.7171834512073</v>
      </c>
      <c r="BF33" s="5">
        <f t="shared" si="44"/>
        <v>4293.3500116166952</v>
      </c>
      <c r="BG33" s="5">
        <f t="shared" si="44"/>
        <v>4250.416511500528</v>
      </c>
      <c r="BH33" s="5">
        <f t="shared" si="44"/>
        <v>4207.9123463855231</v>
      </c>
      <c r="BI33" s="5">
        <f t="shared" si="44"/>
        <v>4165.8332229216676</v>
      </c>
      <c r="BJ33" s="5">
        <f t="shared" si="44"/>
        <v>4124.1748906924513</v>
      </c>
      <c r="BK33" s="5">
        <f t="shared" si="44"/>
        <v>4082.9331417855269</v>
      </c>
      <c r="BL33" s="5">
        <f t="shared" si="44"/>
        <v>4042.1038103676715</v>
      </c>
      <c r="BM33" s="5">
        <f t="shared" si="44"/>
        <v>4001.6827722639946</v>
      </c>
      <c r="BN33" s="5">
        <f t="shared" si="44"/>
        <v>3961.6659445413547</v>
      </c>
      <c r="BO33" s="5">
        <f t="shared" si="44"/>
        <v>3922.0492850959413</v>
      </c>
      <c r="BP33" s="5">
        <f t="shared" si="44"/>
        <v>3882.8287922449817</v>
      </c>
      <c r="BQ33" s="5">
        <f t="shared" si="44"/>
        <v>3844.0005043225319</v>
      </c>
      <c r="BR33" s="5">
        <f t="shared" si="44"/>
        <v>3805.5604992793064</v>
      </c>
      <c r="BS33" s="5">
        <f t="shared" si="44"/>
        <v>3767.5048942865133</v>
      </c>
      <c r="BT33" s="5">
        <f t="shared" si="44"/>
        <v>3729.8298453436482</v>
      </c>
      <c r="BU33" s="5">
        <f t="shared" si="44"/>
        <v>3692.5315468902118</v>
      </c>
      <c r="BV33" s="5">
        <f t="shared" si="44"/>
        <v>3655.6062314213095</v>
      </c>
      <c r="BW33" s="5">
        <f t="shared" si="44"/>
        <v>3619.0501691070963</v>
      </c>
      <c r="BX33" s="5">
        <f t="shared" si="44"/>
        <v>3582.8596674160253</v>
      </c>
      <c r="BY33" s="5">
        <f t="shared" si="44"/>
        <v>3547.0310707418648</v>
      </c>
      <c r="BZ33" s="5">
        <f t="shared" si="44"/>
        <v>3511.560760034446</v>
      </c>
      <c r="CA33" s="5">
        <f t="shared" si="44"/>
        <v>3476.4451524341016</v>
      </c>
      <c r="CB33" s="5">
        <f t="shared" ref="CB33:CV33" si="45">CA33*(1+$R$26)</f>
        <v>3441.6807009097606</v>
      </c>
      <c r="CC33" s="5">
        <f t="shared" si="45"/>
        <v>3407.2638939006629</v>
      </c>
      <c r="CD33" s="5">
        <f t="shared" si="45"/>
        <v>3373.1912549616563</v>
      </c>
      <c r="CE33" s="5">
        <f t="shared" si="45"/>
        <v>3339.4593424120399</v>
      </c>
      <c r="CF33" s="5">
        <f t="shared" si="45"/>
        <v>3306.0647489879193</v>
      </c>
      <c r="CG33" s="5">
        <f t="shared" si="45"/>
        <v>3273.0041014980402</v>
      </c>
      <c r="CH33" s="5">
        <f t="shared" si="45"/>
        <v>3240.2740604830597</v>
      </c>
      <c r="CI33" s="5">
        <f t="shared" si="45"/>
        <v>3207.8713198782289</v>
      </c>
      <c r="CJ33" s="5">
        <f t="shared" si="45"/>
        <v>3175.7926066794466</v>
      </c>
      <c r="CK33" s="5">
        <f t="shared" si="45"/>
        <v>3144.0346806126522</v>
      </c>
      <c r="CL33" s="5">
        <f t="shared" si="45"/>
        <v>3112.5943338065258</v>
      </c>
      <c r="CM33" s="5">
        <f t="shared" si="45"/>
        <v>3081.4683904684607</v>
      </c>
      <c r="CN33" s="5">
        <f t="shared" si="45"/>
        <v>3050.6537065637763</v>
      </c>
      <c r="CO33" s="5">
        <f t="shared" si="45"/>
        <v>3020.1471694981383</v>
      </c>
      <c r="CP33" s="5">
        <f t="shared" si="45"/>
        <v>2989.9456978031567</v>
      </c>
      <c r="CQ33" s="5">
        <f t="shared" si="45"/>
        <v>2960.0462408251251</v>
      </c>
      <c r="CR33" s="5">
        <f t="shared" si="45"/>
        <v>2930.445778416874</v>
      </c>
      <c r="CS33" s="5">
        <f t="shared" si="45"/>
        <v>2901.1413206327052</v>
      </c>
      <c r="CT33" s="5">
        <f t="shared" si="45"/>
        <v>2872.1299074263779</v>
      </c>
      <c r="CU33" s="5">
        <f t="shared" si="45"/>
        <v>2843.4086083521142</v>
      </c>
      <c r="CV33" s="5">
        <f t="shared" si="45"/>
        <v>2814.9745222685929</v>
      </c>
    </row>
    <row r="34" spans="2:100" x14ac:dyDescent="0.2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00" x14ac:dyDescent="0.2">
      <c r="B35" s="3" t="s">
        <v>34</v>
      </c>
      <c r="E35" s="3">
        <f>E37-E39</f>
        <v>-22846</v>
      </c>
      <c r="F35" s="3">
        <f t="shared" ref="F35:O35" si="46">E35+F21</f>
        <v>-18277.804</v>
      </c>
      <c r="G35" s="3">
        <f t="shared" si="46"/>
        <v>-13565.664024</v>
      </c>
      <c r="H35" s="3">
        <f t="shared" si="46"/>
        <v>-8705.707819184001</v>
      </c>
      <c r="I35" s="3">
        <f t="shared" si="46"/>
        <v>-3693.9510603669478</v>
      </c>
      <c r="J35" s="3">
        <f t="shared" si="46"/>
        <v>1473.7063213197007</v>
      </c>
      <c r="K35" s="3">
        <f t="shared" si="46"/>
        <v>6801.4839423447129</v>
      </c>
      <c r="L35" s="3">
        <f t="shared" si="46"/>
        <v>12293.724908359614</v>
      </c>
      <c r="M35" s="3">
        <f t="shared" si="46"/>
        <v>17954.899898708958</v>
      </c>
      <c r="N35" s="3">
        <f t="shared" si="46"/>
        <v>23789.611399336831</v>
      </c>
      <c r="O35" s="3">
        <f t="shared" si="46"/>
        <v>29802.598089772611</v>
      </c>
    </row>
    <row r="37" spans="2:100" x14ac:dyDescent="0.2">
      <c r="B37" s="3" t="s">
        <v>4</v>
      </c>
      <c r="E37" s="3">
        <v>2132</v>
      </c>
    </row>
    <row r="39" spans="2:100" x14ac:dyDescent="0.2">
      <c r="B39" s="3" t="s">
        <v>3</v>
      </c>
      <c r="E39" s="3">
        <v>24978</v>
      </c>
    </row>
  </sheetData>
  <hyperlinks>
    <hyperlink ref="A1" location="Main!A1" display="Main" xr:uid="{8242657D-F091-4CE8-B966-529994C2275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2025-06-26T08:21:40Z</dcterms:modified>
</cp:coreProperties>
</file>