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38614CE2-48B6-4050-9CD8-C2423DFC00EE}" xr6:coauthVersionLast="47" xr6:coauthVersionMax="47" xr10:uidLastSave="{00000000-0000-0000-0000-000000000000}"/>
  <bookViews>
    <workbookView xWindow="5460" yWindow="225" windowWidth="21945" windowHeight="14445" activeTab="1" xr2:uid="{EDEC7EF9-F492-4362-832B-DCA6EE24C50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29" i="2" l="1"/>
  <c r="T42" i="2"/>
  <c r="S42" i="2"/>
  <c r="S71" i="2"/>
  <c r="U71" i="2" s="1"/>
  <c r="V71" i="2" s="1"/>
  <c r="W71" i="2" s="1"/>
  <c r="X71" i="2" s="1"/>
  <c r="Y71" i="2" s="1"/>
  <c r="U67" i="2"/>
  <c r="V67" i="2" s="1"/>
  <c r="W67" i="2" s="1"/>
  <c r="X67" i="2" s="1"/>
  <c r="Y67" i="2" s="1"/>
  <c r="V45" i="2"/>
  <c r="W45" i="2" s="1"/>
  <c r="X45" i="2" s="1"/>
  <c r="Y45" i="2" s="1"/>
  <c r="V52" i="2"/>
  <c r="W52" i="2"/>
  <c r="X52" i="2" s="1"/>
  <c r="Y52" i="2" s="1"/>
  <c r="P122" i="2"/>
  <c r="Q122" i="2" s="1"/>
  <c r="R122" i="2" s="1"/>
  <c r="S122" i="2" s="1"/>
  <c r="T122" i="2" s="1"/>
  <c r="U122" i="2" s="1"/>
  <c r="V122" i="2" s="1"/>
  <c r="W122" i="2" s="1"/>
  <c r="X122" i="2" s="1"/>
  <c r="Y122" i="2" s="1"/>
  <c r="N138" i="2"/>
  <c r="O138" i="2"/>
  <c r="M134" i="2"/>
  <c r="N134" i="2"/>
  <c r="O134" i="2"/>
  <c r="M140" i="2"/>
  <c r="N140" i="2"/>
  <c r="O140" i="2"/>
  <c r="L134" i="2"/>
  <c r="D134" i="2"/>
  <c r="D141" i="2" s="1"/>
  <c r="E134" i="2"/>
  <c r="F134" i="2"/>
  <c r="G134" i="2"/>
  <c r="H134" i="2"/>
  <c r="I134" i="2"/>
  <c r="J134" i="2"/>
  <c r="C134" i="2"/>
  <c r="L140" i="2"/>
  <c r="D140" i="2"/>
  <c r="E140" i="2"/>
  <c r="F140" i="2"/>
  <c r="G140" i="2"/>
  <c r="H140" i="2"/>
  <c r="I140" i="2"/>
  <c r="J140" i="2"/>
  <c r="C140" i="2"/>
  <c r="G15" i="2"/>
  <c r="H34" i="2"/>
  <c r="I34" i="2"/>
  <c r="J34" i="2"/>
  <c r="H35" i="2"/>
  <c r="I35" i="2"/>
  <c r="J35" i="2"/>
  <c r="H36" i="2"/>
  <c r="I36" i="2"/>
  <c r="J36" i="2"/>
  <c r="G36" i="2"/>
  <c r="G35" i="2"/>
  <c r="D22" i="2"/>
  <c r="E22" i="2"/>
  <c r="F22" i="2"/>
  <c r="G22" i="2"/>
  <c r="H22" i="2"/>
  <c r="I22" i="2"/>
  <c r="J22" i="2"/>
  <c r="D23" i="2"/>
  <c r="E23" i="2"/>
  <c r="F23" i="2"/>
  <c r="G23" i="2"/>
  <c r="H23" i="2"/>
  <c r="I23" i="2"/>
  <c r="J23" i="2"/>
  <c r="D24" i="2"/>
  <c r="E24" i="2"/>
  <c r="F24" i="2"/>
  <c r="G24" i="2"/>
  <c r="H24" i="2"/>
  <c r="I24" i="2"/>
  <c r="J24" i="2"/>
  <c r="C24" i="2"/>
  <c r="C23" i="2"/>
  <c r="C15" i="2"/>
  <c r="H5" i="2"/>
  <c r="H10" i="2" s="1"/>
  <c r="I5" i="2"/>
  <c r="J5" i="2"/>
  <c r="H9" i="2"/>
  <c r="I9" i="2"/>
  <c r="J9" i="2"/>
  <c r="H13" i="2"/>
  <c r="I13" i="2"/>
  <c r="J13" i="2"/>
  <c r="D9" i="2"/>
  <c r="E9" i="2"/>
  <c r="F9" i="2"/>
  <c r="G9" i="2"/>
  <c r="C9" i="2"/>
  <c r="D13" i="2"/>
  <c r="E13" i="2"/>
  <c r="F13" i="2"/>
  <c r="G13" i="2"/>
  <c r="C13" i="2"/>
  <c r="D5" i="2"/>
  <c r="E5" i="2"/>
  <c r="F5" i="2"/>
  <c r="G5" i="2"/>
  <c r="C2" i="2"/>
  <c r="C5" i="2" s="1"/>
  <c r="N115" i="2"/>
  <c r="O115" i="2"/>
  <c r="C115" i="2"/>
  <c r="C106" i="2"/>
  <c r="C116" i="2" s="1"/>
  <c r="C117" i="2" s="1"/>
  <c r="C90" i="2"/>
  <c r="C89" i="2"/>
  <c r="N89" i="2"/>
  <c r="O89" i="2"/>
  <c r="G89" i="2"/>
  <c r="G115" i="2"/>
  <c r="G106" i="2"/>
  <c r="G90" i="2"/>
  <c r="O90" i="2"/>
  <c r="N90" i="2"/>
  <c r="M106" i="2"/>
  <c r="N106" i="2"/>
  <c r="O106" i="2"/>
  <c r="M115" i="2"/>
  <c r="L106" i="2"/>
  <c r="D106" i="2"/>
  <c r="E106" i="2"/>
  <c r="F106" i="2"/>
  <c r="L115" i="2"/>
  <c r="D115" i="2"/>
  <c r="E115" i="2"/>
  <c r="F115" i="2"/>
  <c r="O6" i="1"/>
  <c r="O5" i="1"/>
  <c r="P42" i="2"/>
  <c r="Q42" i="2" s="1"/>
  <c r="R42" i="2" s="1"/>
  <c r="R70" i="2"/>
  <c r="S70" i="2" s="1"/>
  <c r="T70" i="2" s="1"/>
  <c r="U70" i="2" s="1"/>
  <c r="V70" i="2" s="1"/>
  <c r="Q44" i="2"/>
  <c r="R44" i="2" s="1"/>
  <c r="S44" i="2" s="1"/>
  <c r="T44" i="2" s="1"/>
  <c r="U44" i="2" s="1"/>
  <c r="V44" i="2" s="1"/>
  <c r="Q43" i="2"/>
  <c r="R43" i="2" s="1"/>
  <c r="S43" i="2" s="1"/>
  <c r="T43" i="2" s="1"/>
  <c r="U43" i="2" s="1"/>
  <c r="V43" i="2" s="1"/>
  <c r="W43" i="2" s="1"/>
  <c r="W55" i="2" s="1"/>
  <c r="P3" i="2"/>
  <c r="Q3" i="2" s="1"/>
  <c r="R3" i="2" s="1"/>
  <c r="S3" i="2" s="1"/>
  <c r="T3" i="2" s="1"/>
  <c r="U3" i="2" s="1"/>
  <c r="V3" i="2" s="1"/>
  <c r="P4" i="2"/>
  <c r="Q4" i="2" s="1"/>
  <c r="R4" i="2" s="1"/>
  <c r="S4" i="2" s="1"/>
  <c r="T4" i="2" s="1"/>
  <c r="U4" i="2" s="1"/>
  <c r="V4" i="2" s="1"/>
  <c r="R45" i="2"/>
  <c r="S45" i="2" s="1"/>
  <c r="T45" i="2" s="1"/>
  <c r="U45" i="2" s="1"/>
  <c r="P81" i="2"/>
  <c r="Q81" i="2" s="1"/>
  <c r="R81" i="2" s="1"/>
  <c r="S81" i="2" s="1"/>
  <c r="T81" i="2" s="1"/>
  <c r="U81" i="2" s="1"/>
  <c r="V81" i="2" s="1"/>
  <c r="W81" i="2" s="1"/>
  <c r="X81" i="2" s="1"/>
  <c r="Y81" i="2" s="1"/>
  <c r="P82" i="2"/>
  <c r="Q82" i="2" s="1"/>
  <c r="R82" i="2" s="1"/>
  <c r="S82" i="2" s="1"/>
  <c r="T82" i="2" s="1"/>
  <c r="U82" i="2" s="1"/>
  <c r="V82" i="2" s="1"/>
  <c r="W82" i="2" s="1"/>
  <c r="X82" i="2" s="1"/>
  <c r="Y82" i="2" s="1"/>
  <c r="Q67" i="2"/>
  <c r="R67" i="2" s="1"/>
  <c r="S67" i="2" s="1"/>
  <c r="T67" i="2" s="1"/>
  <c r="Q50" i="2"/>
  <c r="R50" i="2" s="1"/>
  <c r="S50" i="2" s="1"/>
  <c r="T50" i="2" s="1"/>
  <c r="U50" i="2" s="1"/>
  <c r="V50" i="2" s="1"/>
  <c r="W50" i="2" s="1"/>
  <c r="X50" i="2" s="1"/>
  <c r="Y50" i="2" s="1"/>
  <c r="Q49" i="2"/>
  <c r="R49" i="2" s="1"/>
  <c r="S49" i="2" s="1"/>
  <c r="T49" i="2" s="1"/>
  <c r="U49" i="2" s="1"/>
  <c r="V49" i="2" s="1"/>
  <c r="W49" i="2" s="1"/>
  <c r="X49" i="2" s="1"/>
  <c r="Y49" i="2" s="1"/>
  <c r="Q48" i="2"/>
  <c r="R48" i="2" s="1"/>
  <c r="S48" i="2" s="1"/>
  <c r="T48" i="2" s="1"/>
  <c r="U48" i="2" s="1"/>
  <c r="V48" i="2" s="1"/>
  <c r="W48" i="2" s="1"/>
  <c r="X48" i="2" s="1"/>
  <c r="Y48" i="2" s="1"/>
  <c r="Q72" i="2"/>
  <c r="Q75" i="2" s="1"/>
  <c r="P73" i="2"/>
  <c r="Q66" i="2"/>
  <c r="R66" i="2" s="1"/>
  <c r="S66" i="2" s="1"/>
  <c r="T66" i="2" s="1"/>
  <c r="U66" i="2" s="1"/>
  <c r="V66" i="2" s="1"/>
  <c r="W66" i="2" s="1"/>
  <c r="X66" i="2" s="1"/>
  <c r="Y66" i="2" s="1"/>
  <c r="O80" i="2"/>
  <c r="O83" i="2" s="1"/>
  <c r="P55" i="2"/>
  <c r="P57" i="2"/>
  <c r="P56" i="2"/>
  <c r="M46" i="2"/>
  <c r="M52" i="2" s="1"/>
  <c r="N46" i="2"/>
  <c r="N52" i="2" s="1"/>
  <c r="O46" i="2"/>
  <c r="O52" i="2" s="1"/>
  <c r="P52" i="2" s="1"/>
  <c r="Q52" i="2" s="1"/>
  <c r="R52" i="2" s="1"/>
  <c r="S52" i="2" s="1"/>
  <c r="T52" i="2" s="1"/>
  <c r="U52" i="2" s="1"/>
  <c r="L46" i="2"/>
  <c r="L52" i="2" s="1"/>
  <c r="F51" i="2"/>
  <c r="P78" i="2"/>
  <c r="Q78" i="2" s="1"/>
  <c r="Q76" i="2"/>
  <c r="P75" i="2"/>
  <c r="L6" i="2"/>
  <c r="L9" i="2" s="1"/>
  <c r="M36" i="2"/>
  <c r="M35" i="2"/>
  <c r="M34" i="2"/>
  <c r="L23" i="2"/>
  <c r="L24" i="2"/>
  <c r="L13" i="2"/>
  <c r="L5" i="2"/>
  <c r="O15" i="2"/>
  <c r="N15" i="2"/>
  <c r="M15" i="2"/>
  <c r="N13" i="2"/>
  <c r="O13" i="2"/>
  <c r="M13" i="2"/>
  <c r="M24" i="2"/>
  <c r="N24" i="2"/>
  <c r="N23" i="2"/>
  <c r="M23" i="2"/>
  <c r="M22" i="2"/>
  <c r="N22" i="2"/>
  <c r="O35" i="2"/>
  <c r="O36" i="2"/>
  <c r="N36" i="2"/>
  <c r="N35" i="2"/>
  <c r="N34" i="2"/>
  <c r="O34" i="2"/>
  <c r="O24" i="2"/>
  <c r="O23" i="2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N9" i="2"/>
  <c r="M9" i="2"/>
  <c r="M5" i="2"/>
  <c r="N5" i="2"/>
  <c r="O5" i="2"/>
  <c r="O4" i="1"/>
  <c r="O7" i="1" s="1"/>
  <c r="C46" i="2"/>
  <c r="N1" i="2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U42" i="2" l="1"/>
  <c r="V42" i="2" s="1"/>
  <c r="W42" i="2" s="1"/>
  <c r="X42" i="2" s="1"/>
  <c r="Y42" i="2" s="1"/>
  <c r="V8" i="2"/>
  <c r="V36" i="2"/>
  <c r="W4" i="2"/>
  <c r="V56" i="2"/>
  <c r="W44" i="2"/>
  <c r="V7" i="2"/>
  <c r="V35" i="2"/>
  <c r="W3" i="2"/>
  <c r="W70" i="2"/>
  <c r="V76" i="2"/>
  <c r="L141" i="2"/>
  <c r="O143" i="2"/>
  <c r="N143" i="2"/>
  <c r="M143" i="2"/>
  <c r="O144" i="2"/>
  <c r="N144" i="2"/>
  <c r="M144" i="2"/>
  <c r="V46" i="2"/>
  <c r="V2" i="2" s="1"/>
  <c r="V61" i="2"/>
  <c r="W51" i="2"/>
  <c r="W62" i="2" s="1"/>
  <c r="V51" i="2"/>
  <c r="V62" i="2" s="1"/>
  <c r="W46" i="2"/>
  <c r="W2" i="2" s="1"/>
  <c r="W61" i="2"/>
  <c r="Y57" i="2"/>
  <c r="X57" i="2"/>
  <c r="V57" i="2"/>
  <c r="W57" i="2"/>
  <c r="X43" i="2"/>
  <c r="V55" i="2"/>
  <c r="E28" i="2"/>
  <c r="F31" i="2"/>
  <c r="I10" i="2"/>
  <c r="I14" i="2" s="1"/>
  <c r="H14" i="2"/>
  <c r="H28" i="2"/>
  <c r="M28" i="2"/>
  <c r="D28" i="2"/>
  <c r="H141" i="2"/>
  <c r="O28" i="2"/>
  <c r="N141" i="2"/>
  <c r="N145" i="2" s="1"/>
  <c r="E141" i="2"/>
  <c r="M141" i="2"/>
  <c r="M145" i="2" s="1"/>
  <c r="E31" i="2"/>
  <c r="C141" i="2"/>
  <c r="F28" i="2"/>
  <c r="J28" i="2"/>
  <c r="N28" i="2"/>
  <c r="J141" i="2"/>
  <c r="I141" i="2"/>
  <c r="L28" i="2"/>
  <c r="D31" i="2"/>
  <c r="I28" i="2"/>
  <c r="G141" i="2"/>
  <c r="I31" i="2"/>
  <c r="F141" i="2"/>
  <c r="C28" i="2"/>
  <c r="G34" i="2"/>
  <c r="J10" i="2"/>
  <c r="J14" i="2" s="1"/>
  <c r="J16" i="2" s="1"/>
  <c r="H26" i="2"/>
  <c r="G88" i="2"/>
  <c r="C88" i="2"/>
  <c r="O141" i="2"/>
  <c r="O145" i="2" s="1"/>
  <c r="O116" i="2"/>
  <c r="O117" i="2" s="1"/>
  <c r="G26" i="2"/>
  <c r="G28" i="2"/>
  <c r="H31" i="2"/>
  <c r="G31" i="2"/>
  <c r="H16" i="2"/>
  <c r="H27" i="2"/>
  <c r="J26" i="2"/>
  <c r="G30" i="2"/>
  <c r="I26" i="2"/>
  <c r="F10" i="2"/>
  <c r="F14" i="2" s="1"/>
  <c r="H30" i="2"/>
  <c r="C22" i="2"/>
  <c r="F26" i="2"/>
  <c r="I30" i="2"/>
  <c r="E10" i="2"/>
  <c r="E14" i="2" s="1"/>
  <c r="E26" i="2"/>
  <c r="D10" i="2"/>
  <c r="D14" i="2" s="1"/>
  <c r="J31" i="2"/>
  <c r="D26" i="2"/>
  <c r="C10" i="2"/>
  <c r="C14" i="2" s="1"/>
  <c r="J30" i="2"/>
  <c r="G116" i="2"/>
  <c r="G117" i="2" s="1"/>
  <c r="C26" i="2"/>
  <c r="G10" i="2"/>
  <c r="G14" i="2" s="1"/>
  <c r="N116" i="2"/>
  <c r="N117" i="2" s="1"/>
  <c r="M116" i="2"/>
  <c r="M117" i="2" s="1"/>
  <c r="D116" i="2"/>
  <c r="D117" i="2" s="1"/>
  <c r="F116" i="2"/>
  <c r="F117" i="2" s="1"/>
  <c r="E116" i="2"/>
  <c r="E117" i="2" s="1"/>
  <c r="L116" i="2"/>
  <c r="L117" i="2" s="1"/>
  <c r="O88" i="2"/>
  <c r="P15" i="2" s="1"/>
  <c r="N88" i="2"/>
  <c r="L22" i="2"/>
  <c r="P46" i="2"/>
  <c r="P2" i="2" s="1"/>
  <c r="Q73" i="2"/>
  <c r="R72" i="2"/>
  <c r="R73" i="2" s="1"/>
  <c r="P61" i="2"/>
  <c r="T35" i="2"/>
  <c r="N30" i="2"/>
  <c r="O85" i="2"/>
  <c r="O30" i="2"/>
  <c r="T36" i="2"/>
  <c r="U55" i="2"/>
  <c r="Q51" i="2"/>
  <c r="Q62" i="2" s="1"/>
  <c r="P51" i="2"/>
  <c r="Q80" i="2"/>
  <c r="P80" i="2"/>
  <c r="Q56" i="2"/>
  <c r="M30" i="2"/>
  <c r="T55" i="2"/>
  <c r="Q61" i="2"/>
  <c r="P35" i="2"/>
  <c r="Q55" i="2"/>
  <c r="Q46" i="2"/>
  <c r="Q2" i="2" s="1"/>
  <c r="R57" i="2"/>
  <c r="Q57" i="2"/>
  <c r="R55" i="2"/>
  <c r="R76" i="2"/>
  <c r="R78" i="2"/>
  <c r="S78" i="2" s="1"/>
  <c r="P36" i="2"/>
  <c r="L10" i="2"/>
  <c r="L14" i="2" s="1"/>
  <c r="L26" i="2"/>
  <c r="N26" i="2"/>
  <c r="M26" i="2"/>
  <c r="N10" i="2"/>
  <c r="N14" i="2" s="1"/>
  <c r="M10" i="2"/>
  <c r="M14" i="2" s="1"/>
  <c r="P7" i="2"/>
  <c r="P8" i="2"/>
  <c r="Q8" i="2"/>
  <c r="Q36" i="2"/>
  <c r="V63" i="2" l="1"/>
  <c r="V64" i="2" s="1"/>
  <c r="I16" i="2"/>
  <c r="I27" i="2"/>
  <c r="X70" i="2"/>
  <c r="W76" i="2"/>
  <c r="W56" i="2"/>
  <c r="X44" i="2"/>
  <c r="X3" i="2"/>
  <c r="W7" i="2"/>
  <c r="W35" i="2"/>
  <c r="W8" i="2"/>
  <c r="W36" i="2"/>
  <c r="X4" i="2"/>
  <c r="V5" i="2"/>
  <c r="W63" i="2"/>
  <c r="W64" i="2" s="1"/>
  <c r="X46" i="2"/>
  <c r="X2" i="2" s="1"/>
  <c r="W34" i="2"/>
  <c r="W5" i="2"/>
  <c r="X55" i="2"/>
  <c r="Y43" i="2"/>
  <c r="X51" i="2"/>
  <c r="X62" i="2" s="1"/>
  <c r="X61" i="2"/>
  <c r="J27" i="2"/>
  <c r="C16" i="2"/>
  <c r="C27" i="2"/>
  <c r="F16" i="2"/>
  <c r="F27" i="2"/>
  <c r="G16" i="2"/>
  <c r="G27" i="2"/>
  <c r="E16" i="2"/>
  <c r="E27" i="2"/>
  <c r="J18" i="2"/>
  <c r="J32" i="2"/>
  <c r="H18" i="2"/>
  <c r="H32" i="2"/>
  <c r="D16" i="2"/>
  <c r="D27" i="2"/>
  <c r="I18" i="2"/>
  <c r="I32" i="2"/>
  <c r="R56" i="2"/>
  <c r="R75" i="2"/>
  <c r="S72" i="2"/>
  <c r="P62" i="2"/>
  <c r="P63" i="2" s="1"/>
  <c r="P64" i="2" s="1"/>
  <c r="Q86" i="2"/>
  <c r="P83" i="2"/>
  <c r="P85" i="2" s="1"/>
  <c r="P86" i="2"/>
  <c r="S73" i="2"/>
  <c r="T78" i="2"/>
  <c r="U61" i="2"/>
  <c r="S56" i="2"/>
  <c r="N16" i="2"/>
  <c r="N32" i="2" s="1"/>
  <c r="N27" i="2"/>
  <c r="T56" i="2"/>
  <c r="U35" i="2"/>
  <c r="U7" i="2"/>
  <c r="Q83" i="2"/>
  <c r="Q85" i="2" s="1"/>
  <c r="R80" i="2"/>
  <c r="R86" i="2" s="1"/>
  <c r="S51" i="2"/>
  <c r="S62" i="2" s="1"/>
  <c r="L16" i="2"/>
  <c r="L32" i="2" s="1"/>
  <c r="L27" i="2"/>
  <c r="U46" i="2"/>
  <c r="U2" i="2" s="1"/>
  <c r="V34" i="2" s="1"/>
  <c r="M16" i="2"/>
  <c r="M32" i="2" s="1"/>
  <c r="M27" i="2"/>
  <c r="T57" i="2"/>
  <c r="U51" i="2"/>
  <c r="R51" i="2"/>
  <c r="R62" i="2" s="1"/>
  <c r="T51" i="2"/>
  <c r="T62" i="2" s="1"/>
  <c r="U36" i="2"/>
  <c r="U8" i="2"/>
  <c r="Q63" i="2"/>
  <c r="Q64" i="2" s="1"/>
  <c r="S57" i="2"/>
  <c r="R61" i="2"/>
  <c r="P47" i="2"/>
  <c r="Q7" i="2"/>
  <c r="Q35" i="2"/>
  <c r="R35" i="2"/>
  <c r="S55" i="2"/>
  <c r="S61" i="2"/>
  <c r="S46" i="2"/>
  <c r="S2" i="2" s="1"/>
  <c r="R46" i="2"/>
  <c r="R2" i="2" s="1"/>
  <c r="T61" i="2"/>
  <c r="S76" i="2"/>
  <c r="R36" i="2"/>
  <c r="R8" i="2"/>
  <c r="R7" i="2"/>
  <c r="S35" i="2"/>
  <c r="S36" i="2"/>
  <c r="X56" i="2" l="1"/>
  <c r="Y44" i="2"/>
  <c r="Y56" i="2" s="1"/>
  <c r="Y70" i="2"/>
  <c r="Y76" i="2" s="1"/>
  <c r="X76" i="2"/>
  <c r="Y4" i="2"/>
  <c r="X8" i="2"/>
  <c r="X36" i="2"/>
  <c r="X7" i="2"/>
  <c r="X35" i="2"/>
  <c r="Y3" i="2"/>
  <c r="V140" i="2"/>
  <c r="V143" i="2" s="1"/>
  <c r="Y55" i="2"/>
  <c r="Y51" i="2"/>
  <c r="Y62" i="2" s="1"/>
  <c r="X34" i="2"/>
  <c r="X5" i="2"/>
  <c r="X63" i="2"/>
  <c r="X64" i="2" s="1"/>
  <c r="W140" i="2"/>
  <c r="W143" i="2" s="1"/>
  <c r="W30" i="2"/>
  <c r="I19" i="2"/>
  <c r="I119" i="2"/>
  <c r="H119" i="2"/>
  <c r="H19" i="2"/>
  <c r="J119" i="2"/>
  <c r="J19" i="2"/>
  <c r="D18" i="2"/>
  <c r="D32" i="2"/>
  <c r="E18" i="2"/>
  <c r="E32" i="2"/>
  <c r="F18" i="2"/>
  <c r="F32" i="2"/>
  <c r="G18" i="2"/>
  <c r="G32" i="2"/>
  <c r="C18" i="2"/>
  <c r="C32" i="2"/>
  <c r="T72" i="2"/>
  <c r="T73" i="2" s="1"/>
  <c r="S75" i="2"/>
  <c r="P54" i="2"/>
  <c r="Q47" i="2"/>
  <c r="R47" i="2" s="1"/>
  <c r="S47" i="2" s="1"/>
  <c r="T47" i="2" s="1"/>
  <c r="U47" i="2" s="1"/>
  <c r="V47" i="2" s="1"/>
  <c r="U62" i="2"/>
  <c r="N18" i="2"/>
  <c r="N119" i="2" s="1"/>
  <c r="L18" i="2"/>
  <c r="R83" i="2"/>
  <c r="R85" i="2" s="1"/>
  <c r="S80" i="2"/>
  <c r="S86" i="2" s="1"/>
  <c r="U57" i="2"/>
  <c r="M18" i="2"/>
  <c r="M119" i="2" s="1"/>
  <c r="U56" i="2"/>
  <c r="Z56" i="2" s="1"/>
  <c r="AA56" i="2" s="1"/>
  <c r="AB56" i="2" s="1"/>
  <c r="AC56" i="2" s="1"/>
  <c r="AD56" i="2" s="1"/>
  <c r="AE56" i="2" s="1"/>
  <c r="AF56" i="2" s="1"/>
  <c r="AG56" i="2" s="1"/>
  <c r="AH56" i="2" s="1"/>
  <c r="AI56" i="2" s="1"/>
  <c r="AJ56" i="2" s="1"/>
  <c r="AK56" i="2" s="1"/>
  <c r="AL56" i="2" s="1"/>
  <c r="AM56" i="2" s="1"/>
  <c r="AN56" i="2" s="1"/>
  <c r="AO56" i="2" s="1"/>
  <c r="AP56" i="2" s="1"/>
  <c r="AQ56" i="2" s="1"/>
  <c r="AR56" i="2" s="1"/>
  <c r="AS56" i="2" s="1"/>
  <c r="AT56" i="2" s="1"/>
  <c r="AU56" i="2" s="1"/>
  <c r="AV56" i="2" s="1"/>
  <c r="AW56" i="2" s="1"/>
  <c r="AX56" i="2" s="1"/>
  <c r="AY56" i="2" s="1"/>
  <c r="AZ56" i="2" s="1"/>
  <c r="BA56" i="2" s="1"/>
  <c r="BB56" i="2" s="1"/>
  <c r="BC56" i="2" s="1"/>
  <c r="BD56" i="2" s="1"/>
  <c r="BE56" i="2" s="1"/>
  <c r="BF56" i="2" s="1"/>
  <c r="BG56" i="2" s="1"/>
  <c r="BH56" i="2" s="1"/>
  <c r="BI56" i="2" s="1"/>
  <c r="BJ56" i="2" s="1"/>
  <c r="BK56" i="2" s="1"/>
  <c r="BL56" i="2" s="1"/>
  <c r="BM56" i="2" s="1"/>
  <c r="BN56" i="2" s="1"/>
  <c r="BO56" i="2" s="1"/>
  <c r="BP56" i="2" s="1"/>
  <c r="BQ56" i="2" s="1"/>
  <c r="BR56" i="2" s="1"/>
  <c r="BS56" i="2" s="1"/>
  <c r="BT56" i="2" s="1"/>
  <c r="BU56" i="2" s="1"/>
  <c r="BV56" i="2" s="1"/>
  <c r="BW56" i="2" s="1"/>
  <c r="BX56" i="2" s="1"/>
  <c r="BY56" i="2" s="1"/>
  <c r="BZ56" i="2" s="1"/>
  <c r="CA56" i="2" s="1"/>
  <c r="CB56" i="2" s="1"/>
  <c r="CC56" i="2" s="1"/>
  <c r="CD56" i="2" s="1"/>
  <c r="CE56" i="2" s="1"/>
  <c r="CF56" i="2" s="1"/>
  <c r="CG56" i="2" s="1"/>
  <c r="CH56" i="2" s="1"/>
  <c r="CI56" i="2" s="1"/>
  <c r="CJ56" i="2" s="1"/>
  <c r="CK56" i="2" s="1"/>
  <c r="CL56" i="2" s="1"/>
  <c r="CM56" i="2" s="1"/>
  <c r="CN56" i="2" s="1"/>
  <c r="CO56" i="2" s="1"/>
  <c r="CP56" i="2" s="1"/>
  <c r="CQ56" i="2" s="1"/>
  <c r="CR56" i="2" s="1"/>
  <c r="CS56" i="2" s="1"/>
  <c r="CT56" i="2" s="1"/>
  <c r="CU56" i="2" s="1"/>
  <c r="CV56" i="2" s="1"/>
  <c r="CW56" i="2" s="1"/>
  <c r="CX56" i="2" s="1"/>
  <c r="CY56" i="2" s="1"/>
  <c r="CZ56" i="2" s="1"/>
  <c r="DA56" i="2" s="1"/>
  <c r="DB56" i="2" s="1"/>
  <c r="DC56" i="2" s="1"/>
  <c r="DD56" i="2" s="1"/>
  <c r="DE56" i="2" s="1"/>
  <c r="DF56" i="2" s="1"/>
  <c r="DG56" i="2" s="1"/>
  <c r="DH56" i="2" s="1"/>
  <c r="DI56" i="2" s="1"/>
  <c r="DJ56" i="2" s="1"/>
  <c r="DK56" i="2" s="1"/>
  <c r="DL56" i="2" s="1"/>
  <c r="DM56" i="2" s="1"/>
  <c r="DN56" i="2" s="1"/>
  <c r="DO56" i="2" s="1"/>
  <c r="DP56" i="2" s="1"/>
  <c r="DQ56" i="2" s="1"/>
  <c r="DR56" i="2" s="1"/>
  <c r="DS56" i="2" s="1"/>
  <c r="DT56" i="2" s="1"/>
  <c r="DU56" i="2" s="1"/>
  <c r="DV56" i="2" s="1"/>
  <c r="DW56" i="2" s="1"/>
  <c r="DX56" i="2" s="1"/>
  <c r="DY56" i="2" s="1"/>
  <c r="DZ56" i="2" s="1"/>
  <c r="EA56" i="2" s="1"/>
  <c r="EB56" i="2" s="1"/>
  <c r="EC56" i="2" s="1"/>
  <c r="ED56" i="2" s="1"/>
  <c r="EE56" i="2" s="1"/>
  <c r="EF56" i="2" s="1"/>
  <c r="EG56" i="2" s="1"/>
  <c r="EH56" i="2" s="1"/>
  <c r="EI56" i="2" s="1"/>
  <c r="EJ56" i="2" s="1"/>
  <c r="EK56" i="2" s="1"/>
  <c r="EL56" i="2" s="1"/>
  <c r="EM56" i="2" s="1"/>
  <c r="EN56" i="2" s="1"/>
  <c r="EO56" i="2" s="1"/>
  <c r="EP56" i="2" s="1"/>
  <c r="EQ56" i="2" s="1"/>
  <c r="ER56" i="2" s="1"/>
  <c r="ES56" i="2" s="1"/>
  <c r="R63" i="2"/>
  <c r="R64" i="2" s="1"/>
  <c r="T46" i="2"/>
  <c r="T2" i="2" s="1"/>
  <c r="T76" i="2"/>
  <c r="S7" i="2"/>
  <c r="S8" i="2"/>
  <c r="Y8" i="2" l="1"/>
  <c r="Y36" i="2"/>
  <c r="Y61" i="2"/>
  <c r="Y35" i="2"/>
  <c r="Y7" i="2"/>
  <c r="W47" i="2"/>
  <c r="V54" i="2"/>
  <c r="Y46" i="2"/>
  <c r="X30" i="2"/>
  <c r="X140" i="2"/>
  <c r="X143" i="2" s="1"/>
  <c r="Y63" i="2"/>
  <c r="Y64" i="2" s="1"/>
  <c r="Y2" i="2"/>
  <c r="F19" i="2"/>
  <c r="F119" i="2"/>
  <c r="L19" i="2"/>
  <c r="L119" i="2"/>
  <c r="G19" i="2"/>
  <c r="G119" i="2"/>
  <c r="C119" i="2"/>
  <c r="C19" i="2"/>
  <c r="E19" i="2"/>
  <c r="E119" i="2"/>
  <c r="D19" i="2"/>
  <c r="D119" i="2"/>
  <c r="AB49" i="2"/>
  <c r="M19" i="2"/>
  <c r="N19" i="2"/>
  <c r="U72" i="2"/>
  <c r="T75" i="2"/>
  <c r="P5" i="2"/>
  <c r="U76" i="2"/>
  <c r="U78" i="2"/>
  <c r="V78" i="2" s="1"/>
  <c r="W78" i="2" s="1"/>
  <c r="X78" i="2" s="1"/>
  <c r="Y78" i="2" s="1"/>
  <c r="T80" i="2"/>
  <c r="S83" i="2"/>
  <c r="S85" i="2" s="1"/>
  <c r="S63" i="2"/>
  <c r="S64" i="2" s="1"/>
  <c r="Q54" i="2"/>
  <c r="T8" i="2"/>
  <c r="T7" i="2"/>
  <c r="X47" i="2" l="1"/>
  <c r="W54" i="2"/>
  <c r="U73" i="2"/>
  <c r="V72" i="2"/>
  <c r="Y34" i="2"/>
  <c r="Y5" i="2"/>
  <c r="P30" i="2"/>
  <c r="P140" i="2"/>
  <c r="P143" i="2" s="1"/>
  <c r="P12" i="2"/>
  <c r="P11" i="2"/>
  <c r="U75" i="2"/>
  <c r="U80" i="2"/>
  <c r="V80" i="2" s="1"/>
  <c r="T86" i="2"/>
  <c r="Q5" i="2"/>
  <c r="T83" i="2"/>
  <c r="T85" i="2" s="1"/>
  <c r="U63" i="2"/>
  <c r="U64" i="2" s="1"/>
  <c r="T63" i="2"/>
  <c r="T64" i="2" s="1"/>
  <c r="R54" i="2"/>
  <c r="O22" i="2"/>
  <c r="P22" i="2" s="1"/>
  <c r="Q22" i="2" s="1"/>
  <c r="R22" i="2" s="1"/>
  <c r="S22" i="2" s="1"/>
  <c r="T22" i="2" s="1"/>
  <c r="U22" i="2" s="1"/>
  <c r="V22" i="2" s="1"/>
  <c r="O9" i="2"/>
  <c r="P132" i="2" l="1"/>
  <c r="P131" i="2"/>
  <c r="P133" i="2"/>
  <c r="P130" i="2"/>
  <c r="P129" i="2"/>
  <c r="P128" i="2"/>
  <c r="P126" i="2"/>
  <c r="P125" i="2"/>
  <c r="Q125" i="2" s="1"/>
  <c r="P124" i="2"/>
  <c r="Q124" i="2" s="1"/>
  <c r="P123" i="2"/>
  <c r="Q123" i="2" s="1"/>
  <c r="W72" i="2"/>
  <c r="V73" i="2"/>
  <c r="V75" i="2"/>
  <c r="V86" i="2"/>
  <c r="W80" i="2"/>
  <c r="V83" i="2"/>
  <c r="V85" i="2" s="1"/>
  <c r="W22" i="2"/>
  <c r="V6" i="2"/>
  <c r="V9" i="2" s="1"/>
  <c r="Y47" i="2"/>
  <c r="Y54" i="2" s="1"/>
  <c r="X54" i="2"/>
  <c r="Y140" i="2"/>
  <c r="Y143" i="2" s="1"/>
  <c r="Y30" i="2"/>
  <c r="Q30" i="2"/>
  <c r="Q140" i="2"/>
  <c r="Q143" i="2" s="1"/>
  <c r="P13" i="2"/>
  <c r="P28" i="2" s="1"/>
  <c r="Q12" i="2"/>
  <c r="Q11" i="2"/>
  <c r="Z64" i="2"/>
  <c r="AA64" i="2" s="1"/>
  <c r="AB64" i="2" s="1"/>
  <c r="AC64" i="2" s="1"/>
  <c r="AD64" i="2" s="1"/>
  <c r="AE64" i="2" s="1"/>
  <c r="AF64" i="2" s="1"/>
  <c r="AG64" i="2" s="1"/>
  <c r="AH64" i="2" s="1"/>
  <c r="AI64" i="2" s="1"/>
  <c r="AJ64" i="2" s="1"/>
  <c r="AK64" i="2" s="1"/>
  <c r="AL64" i="2" s="1"/>
  <c r="AM64" i="2" s="1"/>
  <c r="AN64" i="2" s="1"/>
  <c r="AO64" i="2" s="1"/>
  <c r="AP64" i="2" s="1"/>
  <c r="AQ64" i="2" s="1"/>
  <c r="AR64" i="2" s="1"/>
  <c r="AS64" i="2" s="1"/>
  <c r="AT64" i="2" s="1"/>
  <c r="AU64" i="2" s="1"/>
  <c r="AV64" i="2" s="1"/>
  <c r="AW64" i="2" s="1"/>
  <c r="AX64" i="2" s="1"/>
  <c r="AY64" i="2" s="1"/>
  <c r="AZ64" i="2" s="1"/>
  <c r="BA64" i="2" s="1"/>
  <c r="BB64" i="2" s="1"/>
  <c r="BC64" i="2" s="1"/>
  <c r="BD64" i="2" s="1"/>
  <c r="BE64" i="2" s="1"/>
  <c r="BF64" i="2" s="1"/>
  <c r="BG64" i="2" s="1"/>
  <c r="BH64" i="2" s="1"/>
  <c r="BI64" i="2" s="1"/>
  <c r="BJ64" i="2" s="1"/>
  <c r="BK64" i="2" s="1"/>
  <c r="BL64" i="2" s="1"/>
  <c r="BM64" i="2" s="1"/>
  <c r="BN64" i="2" s="1"/>
  <c r="BO64" i="2" s="1"/>
  <c r="BP64" i="2" s="1"/>
  <c r="BQ64" i="2" s="1"/>
  <c r="BR64" i="2" s="1"/>
  <c r="BS64" i="2" s="1"/>
  <c r="BT64" i="2" s="1"/>
  <c r="BU64" i="2" s="1"/>
  <c r="BV64" i="2" s="1"/>
  <c r="BW64" i="2" s="1"/>
  <c r="BX64" i="2" s="1"/>
  <c r="BY64" i="2" s="1"/>
  <c r="BZ64" i="2" s="1"/>
  <c r="CA64" i="2" s="1"/>
  <c r="CB64" i="2" s="1"/>
  <c r="CC64" i="2" s="1"/>
  <c r="CD64" i="2" s="1"/>
  <c r="CE64" i="2" s="1"/>
  <c r="CF64" i="2" s="1"/>
  <c r="CG64" i="2" s="1"/>
  <c r="CH64" i="2" s="1"/>
  <c r="CI64" i="2" s="1"/>
  <c r="CJ64" i="2" s="1"/>
  <c r="CK64" i="2" s="1"/>
  <c r="CL64" i="2" s="1"/>
  <c r="CM64" i="2" s="1"/>
  <c r="CN64" i="2" s="1"/>
  <c r="CO64" i="2" s="1"/>
  <c r="CP64" i="2" s="1"/>
  <c r="CQ64" i="2" s="1"/>
  <c r="CR64" i="2" s="1"/>
  <c r="CS64" i="2" s="1"/>
  <c r="CT64" i="2" s="1"/>
  <c r="CU64" i="2" s="1"/>
  <c r="CV64" i="2" s="1"/>
  <c r="CW64" i="2" s="1"/>
  <c r="CX64" i="2" s="1"/>
  <c r="CY64" i="2" s="1"/>
  <c r="CZ64" i="2" s="1"/>
  <c r="DA64" i="2" s="1"/>
  <c r="DB64" i="2" s="1"/>
  <c r="DC64" i="2" s="1"/>
  <c r="DD64" i="2" s="1"/>
  <c r="DE64" i="2" s="1"/>
  <c r="DF64" i="2" s="1"/>
  <c r="DG64" i="2" s="1"/>
  <c r="DH64" i="2" s="1"/>
  <c r="DI64" i="2" s="1"/>
  <c r="DJ64" i="2" s="1"/>
  <c r="DK64" i="2" s="1"/>
  <c r="DL64" i="2" s="1"/>
  <c r="DM64" i="2" s="1"/>
  <c r="DN64" i="2" s="1"/>
  <c r="DO64" i="2" s="1"/>
  <c r="DP64" i="2" s="1"/>
  <c r="DQ64" i="2" s="1"/>
  <c r="DR64" i="2" s="1"/>
  <c r="DS64" i="2" s="1"/>
  <c r="DT64" i="2" s="1"/>
  <c r="DU64" i="2" s="1"/>
  <c r="DV64" i="2" s="1"/>
  <c r="DW64" i="2" s="1"/>
  <c r="DX64" i="2" s="1"/>
  <c r="DY64" i="2" s="1"/>
  <c r="DZ64" i="2" s="1"/>
  <c r="EA64" i="2" s="1"/>
  <c r="EB64" i="2" s="1"/>
  <c r="EC64" i="2" s="1"/>
  <c r="ED64" i="2" s="1"/>
  <c r="EE64" i="2" s="1"/>
  <c r="EF64" i="2" s="1"/>
  <c r="EG64" i="2" s="1"/>
  <c r="EH64" i="2" s="1"/>
  <c r="EI64" i="2" s="1"/>
  <c r="EJ64" i="2" s="1"/>
  <c r="EK64" i="2" s="1"/>
  <c r="EL64" i="2" s="1"/>
  <c r="EM64" i="2" s="1"/>
  <c r="EN64" i="2" s="1"/>
  <c r="AB71" i="2" s="1"/>
  <c r="U86" i="2"/>
  <c r="U83" i="2"/>
  <c r="U85" i="2" s="1"/>
  <c r="R5" i="2"/>
  <c r="S54" i="2"/>
  <c r="O10" i="2"/>
  <c r="O14" i="2" s="1"/>
  <c r="O26" i="2"/>
  <c r="W86" i="2" l="1"/>
  <c r="X80" i="2"/>
  <c r="W83" i="2"/>
  <c r="W85" i="2" s="1"/>
  <c r="X72" i="2"/>
  <c r="W75" i="2"/>
  <c r="W73" i="2"/>
  <c r="Q129" i="2"/>
  <c r="V26" i="2"/>
  <c r="V10" i="2"/>
  <c r="Q126" i="2"/>
  <c r="Q128" i="2"/>
  <c r="Q130" i="2"/>
  <c r="Q133" i="2"/>
  <c r="Q131" i="2"/>
  <c r="X22" i="2"/>
  <c r="W6" i="2"/>
  <c r="W9" i="2" s="1"/>
  <c r="Q132" i="2"/>
  <c r="R30" i="2"/>
  <c r="R140" i="2"/>
  <c r="R143" i="2" s="1"/>
  <c r="Q13" i="2"/>
  <c r="Q28" i="2" s="1"/>
  <c r="R11" i="2"/>
  <c r="R12" i="2"/>
  <c r="O16" i="2"/>
  <c r="O27" i="2"/>
  <c r="T54" i="2"/>
  <c r="S5" i="2"/>
  <c r="O32" i="2"/>
  <c r="O18" i="2"/>
  <c r="O119" i="2" s="1"/>
  <c r="Y22" i="2" l="1"/>
  <c r="Y6" i="2" s="1"/>
  <c r="Y9" i="2" s="1"/>
  <c r="X6" i="2"/>
  <c r="X9" i="2" s="1"/>
  <c r="W10" i="2"/>
  <c r="W26" i="2"/>
  <c r="Y72" i="2"/>
  <c r="X75" i="2"/>
  <c r="X73" i="2"/>
  <c r="X86" i="2"/>
  <c r="Y80" i="2"/>
  <c r="X83" i="2"/>
  <c r="X85" i="2" s="1"/>
  <c r="R123" i="2"/>
  <c r="R128" i="2"/>
  <c r="R129" i="2"/>
  <c r="R133" i="2"/>
  <c r="R125" i="2"/>
  <c r="R126" i="2"/>
  <c r="R124" i="2"/>
  <c r="R132" i="2"/>
  <c r="R131" i="2"/>
  <c r="R130" i="2"/>
  <c r="S30" i="2"/>
  <c r="S140" i="2"/>
  <c r="S143" i="2" s="1"/>
  <c r="O19" i="2"/>
  <c r="S12" i="2"/>
  <c r="S11" i="2"/>
  <c r="R13" i="2"/>
  <c r="R28" i="2" s="1"/>
  <c r="T34" i="2"/>
  <c r="T5" i="2"/>
  <c r="U54" i="2"/>
  <c r="R34" i="2"/>
  <c r="T6" i="2"/>
  <c r="T9" i="2" s="1"/>
  <c r="R6" i="2"/>
  <c r="R9" i="2" s="1"/>
  <c r="Q6" i="2"/>
  <c r="Q9" i="2" s="1"/>
  <c r="Q10" i="2" s="1"/>
  <c r="Q14" i="2" s="1"/>
  <c r="S6" i="2"/>
  <c r="S9" i="2" s="1"/>
  <c r="S10" i="2" s="1"/>
  <c r="S34" i="2"/>
  <c r="Y86" i="2" l="1"/>
  <c r="Y83" i="2"/>
  <c r="Y85" i="2" s="1"/>
  <c r="Y73" i="2"/>
  <c r="Z73" i="2" s="1"/>
  <c r="AA73" i="2" s="1"/>
  <c r="AB73" i="2" s="1"/>
  <c r="AC73" i="2" s="1"/>
  <c r="AD73" i="2" s="1"/>
  <c r="AE73" i="2" s="1"/>
  <c r="AF73" i="2" s="1"/>
  <c r="AG73" i="2" s="1"/>
  <c r="AH73" i="2" s="1"/>
  <c r="AI73" i="2" s="1"/>
  <c r="AJ73" i="2" s="1"/>
  <c r="AK73" i="2" s="1"/>
  <c r="AL73" i="2" s="1"/>
  <c r="AM73" i="2" s="1"/>
  <c r="AN73" i="2" s="1"/>
  <c r="AO73" i="2" s="1"/>
  <c r="AP73" i="2" s="1"/>
  <c r="AQ73" i="2" s="1"/>
  <c r="AR73" i="2" s="1"/>
  <c r="AS73" i="2" s="1"/>
  <c r="AT73" i="2" s="1"/>
  <c r="AU73" i="2" s="1"/>
  <c r="AV73" i="2" s="1"/>
  <c r="AW73" i="2" s="1"/>
  <c r="AX73" i="2" s="1"/>
  <c r="AY73" i="2" s="1"/>
  <c r="AZ73" i="2" s="1"/>
  <c r="BA73" i="2" s="1"/>
  <c r="BB73" i="2" s="1"/>
  <c r="BC73" i="2" s="1"/>
  <c r="BD73" i="2" s="1"/>
  <c r="BE73" i="2" s="1"/>
  <c r="BF73" i="2" s="1"/>
  <c r="BG73" i="2" s="1"/>
  <c r="BH73" i="2" s="1"/>
  <c r="BI73" i="2" s="1"/>
  <c r="BJ73" i="2" s="1"/>
  <c r="BK73" i="2" s="1"/>
  <c r="BL73" i="2" s="1"/>
  <c r="BM73" i="2" s="1"/>
  <c r="BN73" i="2" s="1"/>
  <c r="BO73" i="2" s="1"/>
  <c r="BP73" i="2" s="1"/>
  <c r="BQ73" i="2" s="1"/>
  <c r="BR73" i="2" s="1"/>
  <c r="BS73" i="2" s="1"/>
  <c r="BT73" i="2" s="1"/>
  <c r="BU73" i="2" s="1"/>
  <c r="BV73" i="2" s="1"/>
  <c r="BW73" i="2" s="1"/>
  <c r="BX73" i="2" s="1"/>
  <c r="BY73" i="2" s="1"/>
  <c r="BZ73" i="2" s="1"/>
  <c r="CA73" i="2" s="1"/>
  <c r="CB73" i="2" s="1"/>
  <c r="CC73" i="2" s="1"/>
  <c r="CD73" i="2" s="1"/>
  <c r="CE73" i="2" s="1"/>
  <c r="CF73" i="2" s="1"/>
  <c r="CG73" i="2" s="1"/>
  <c r="CH73" i="2" s="1"/>
  <c r="CI73" i="2" s="1"/>
  <c r="CJ73" i="2" s="1"/>
  <c r="CK73" i="2" s="1"/>
  <c r="CL73" i="2" s="1"/>
  <c r="CM73" i="2" s="1"/>
  <c r="CN73" i="2" s="1"/>
  <c r="CO73" i="2" s="1"/>
  <c r="CP73" i="2" s="1"/>
  <c r="CQ73" i="2" s="1"/>
  <c r="CR73" i="2" s="1"/>
  <c r="CS73" i="2" s="1"/>
  <c r="CT73" i="2" s="1"/>
  <c r="CU73" i="2" s="1"/>
  <c r="CV73" i="2" s="1"/>
  <c r="CW73" i="2" s="1"/>
  <c r="CX73" i="2" s="1"/>
  <c r="CY73" i="2" s="1"/>
  <c r="CZ73" i="2" s="1"/>
  <c r="DA73" i="2" s="1"/>
  <c r="DB73" i="2" s="1"/>
  <c r="DC73" i="2" s="1"/>
  <c r="DD73" i="2" s="1"/>
  <c r="DE73" i="2" s="1"/>
  <c r="DF73" i="2" s="1"/>
  <c r="DG73" i="2" s="1"/>
  <c r="DH73" i="2" s="1"/>
  <c r="DI73" i="2" s="1"/>
  <c r="DJ73" i="2" s="1"/>
  <c r="DK73" i="2" s="1"/>
  <c r="DL73" i="2" s="1"/>
  <c r="DM73" i="2" s="1"/>
  <c r="DN73" i="2" s="1"/>
  <c r="DO73" i="2" s="1"/>
  <c r="DP73" i="2" s="1"/>
  <c r="DQ73" i="2" s="1"/>
  <c r="DR73" i="2" s="1"/>
  <c r="DS73" i="2" s="1"/>
  <c r="DT73" i="2" s="1"/>
  <c r="DU73" i="2" s="1"/>
  <c r="DV73" i="2" s="1"/>
  <c r="DW73" i="2" s="1"/>
  <c r="DX73" i="2" s="1"/>
  <c r="DY73" i="2" s="1"/>
  <c r="DZ73" i="2" s="1"/>
  <c r="EA73" i="2" s="1"/>
  <c r="EB73" i="2" s="1"/>
  <c r="EC73" i="2" s="1"/>
  <c r="ED73" i="2" s="1"/>
  <c r="EE73" i="2" s="1"/>
  <c r="EF73" i="2" s="1"/>
  <c r="EG73" i="2" s="1"/>
  <c r="EH73" i="2" s="1"/>
  <c r="EI73" i="2" s="1"/>
  <c r="EJ73" i="2" s="1"/>
  <c r="EK73" i="2" s="1"/>
  <c r="EL73" i="2" s="1"/>
  <c r="EM73" i="2" s="1"/>
  <c r="EN73" i="2" s="1"/>
  <c r="EO73" i="2" s="1"/>
  <c r="AB78" i="2" s="1"/>
  <c r="Y75" i="2"/>
  <c r="X10" i="2"/>
  <c r="X26" i="2"/>
  <c r="Y10" i="2"/>
  <c r="Y26" i="2"/>
  <c r="S131" i="2"/>
  <c r="S129" i="2"/>
  <c r="S132" i="2"/>
  <c r="S124" i="2"/>
  <c r="S126" i="2"/>
  <c r="S125" i="2"/>
  <c r="S128" i="2"/>
  <c r="S130" i="2"/>
  <c r="S133" i="2"/>
  <c r="S123" i="2"/>
  <c r="T30" i="2"/>
  <c r="T140" i="2"/>
  <c r="T143" i="2" s="1"/>
  <c r="T11" i="2"/>
  <c r="S13" i="2"/>
  <c r="S28" i="2" s="1"/>
  <c r="T12" i="2"/>
  <c r="P60" i="2"/>
  <c r="U6" i="2"/>
  <c r="U9" i="2" s="1"/>
  <c r="U5" i="2"/>
  <c r="U34" i="2"/>
  <c r="Q27" i="2"/>
  <c r="S26" i="2"/>
  <c r="R26" i="2"/>
  <c r="R10" i="2"/>
  <c r="R14" i="2" s="1"/>
  <c r="T26" i="2"/>
  <c r="T10" i="2"/>
  <c r="Q26" i="2"/>
  <c r="P59" i="2" l="1"/>
  <c r="T130" i="2"/>
  <c r="T123" i="2"/>
  <c r="T124" i="2"/>
  <c r="T129" i="2"/>
  <c r="T133" i="2"/>
  <c r="T128" i="2"/>
  <c r="T125" i="2"/>
  <c r="T126" i="2"/>
  <c r="T132" i="2"/>
  <c r="T131" i="2"/>
  <c r="U140" i="2"/>
  <c r="U143" i="2" s="1"/>
  <c r="V30" i="2"/>
  <c r="T13" i="2"/>
  <c r="T28" i="2" s="1"/>
  <c r="S14" i="2"/>
  <c r="S27" i="2" s="1"/>
  <c r="U26" i="2"/>
  <c r="U10" i="2"/>
  <c r="U30" i="2"/>
  <c r="R27" i="2"/>
  <c r="P34" i="2"/>
  <c r="U125" i="2" l="1"/>
  <c r="V125" i="2" s="1"/>
  <c r="W125" i="2" s="1"/>
  <c r="X125" i="2" s="1"/>
  <c r="Y125" i="2" s="1"/>
  <c r="U129" i="2"/>
  <c r="V129" i="2" s="1"/>
  <c r="W129" i="2" s="1"/>
  <c r="X129" i="2" s="1"/>
  <c r="Y129" i="2" s="1"/>
  <c r="U131" i="2"/>
  <c r="V131" i="2" s="1"/>
  <c r="W131" i="2" s="1"/>
  <c r="X131" i="2" s="1"/>
  <c r="Y131" i="2" s="1"/>
  <c r="U130" i="2"/>
  <c r="V130" i="2" s="1"/>
  <c r="W130" i="2" s="1"/>
  <c r="X130" i="2" s="1"/>
  <c r="Y130" i="2" s="1"/>
  <c r="U124" i="2"/>
  <c r="V124" i="2" s="1"/>
  <c r="W124" i="2" s="1"/>
  <c r="X124" i="2" s="1"/>
  <c r="Y124" i="2" s="1"/>
  <c r="U128" i="2"/>
  <c r="V128" i="2" s="1"/>
  <c r="W128" i="2" s="1"/>
  <c r="X128" i="2" s="1"/>
  <c r="Y128" i="2" s="1"/>
  <c r="U133" i="2"/>
  <c r="V133" i="2" s="1"/>
  <c r="W133" i="2" s="1"/>
  <c r="X133" i="2" s="1"/>
  <c r="Y133" i="2" s="1"/>
  <c r="U123" i="2"/>
  <c r="V123" i="2" s="1"/>
  <c r="W123" i="2" s="1"/>
  <c r="X123" i="2" s="1"/>
  <c r="Y123" i="2" s="1"/>
  <c r="U132" i="2"/>
  <c r="V132" i="2" s="1"/>
  <c r="W132" i="2" s="1"/>
  <c r="X132" i="2" s="1"/>
  <c r="Y132" i="2" s="1"/>
  <c r="U126" i="2"/>
  <c r="V126" i="2" s="1"/>
  <c r="W126" i="2" s="1"/>
  <c r="X126" i="2" s="1"/>
  <c r="Y126" i="2" s="1"/>
  <c r="T14" i="2"/>
  <c r="T27" i="2" s="1"/>
  <c r="U12" i="2"/>
  <c r="V12" i="2" s="1"/>
  <c r="W12" i="2" s="1"/>
  <c r="X12" i="2" s="1"/>
  <c r="Y12" i="2" s="1"/>
  <c r="U11" i="2"/>
  <c r="V11" i="2" s="1"/>
  <c r="Q34" i="2"/>
  <c r="P6" i="2"/>
  <c r="P9" i="2" s="1"/>
  <c r="P26" i="2" s="1"/>
  <c r="V13" i="2" l="1"/>
  <c r="W11" i="2"/>
  <c r="U13" i="2"/>
  <c r="U28" i="2" s="1"/>
  <c r="P10" i="2"/>
  <c r="P14" i="2" s="1"/>
  <c r="X11" i="2" l="1"/>
  <c r="W13" i="2"/>
  <c r="V14" i="2"/>
  <c r="V27" i="2" s="1"/>
  <c r="V28" i="2"/>
  <c r="U14" i="2"/>
  <c r="U27" i="2" s="1"/>
  <c r="P16" i="2"/>
  <c r="P17" i="2" s="1"/>
  <c r="P18" i="2" s="1"/>
  <c r="P119" i="2" s="1"/>
  <c r="P134" i="2" s="1"/>
  <c r="P27" i="2"/>
  <c r="W28" i="2" l="1"/>
  <c r="W14" i="2"/>
  <c r="W27" i="2" s="1"/>
  <c r="X13" i="2"/>
  <c r="Y11" i="2"/>
  <c r="Y13" i="2" s="1"/>
  <c r="P141" i="2"/>
  <c r="P144" i="2"/>
  <c r="P88" i="2"/>
  <c r="Q15" i="2" s="1"/>
  <c r="Q16" i="2" s="1"/>
  <c r="Q17" i="2" s="1"/>
  <c r="Q18" i="2" s="1"/>
  <c r="Q119" i="2" s="1"/>
  <c r="Q134" i="2" s="1"/>
  <c r="P38" i="2"/>
  <c r="P19" i="2"/>
  <c r="O8" i="1" s="1"/>
  <c r="Y28" i="2" l="1"/>
  <c r="Y14" i="2"/>
  <c r="Y27" i="2" s="1"/>
  <c r="X14" i="2"/>
  <c r="X27" i="2" s="1"/>
  <c r="X28" i="2"/>
  <c r="P145" i="2"/>
  <c r="Q141" i="2"/>
  <c r="Q145" i="2" s="1"/>
  <c r="Q144" i="2"/>
  <c r="Q19" i="2"/>
  <c r="Q38" i="2"/>
  <c r="Q88" i="2"/>
  <c r="R15" i="2" l="1"/>
  <c r="R16" i="2" s="1"/>
  <c r="R17" i="2" s="1"/>
  <c r="R18" i="2" s="1"/>
  <c r="R119" i="2" s="1"/>
  <c r="R134" i="2" s="1"/>
  <c r="R141" i="2" l="1"/>
  <c r="R144" i="2"/>
  <c r="R38" i="2"/>
  <c r="R19" i="2"/>
  <c r="R88" i="2"/>
  <c r="S15" i="2" s="1"/>
  <c r="S16" i="2" s="1"/>
  <c r="S17" i="2" s="1"/>
  <c r="S18" i="2" s="1"/>
  <c r="S119" i="2" s="1"/>
  <c r="S134" i="2" s="1"/>
  <c r="R145" i="2" l="1"/>
  <c r="S141" i="2"/>
  <c r="S145" i="2" s="1"/>
  <c r="S144" i="2"/>
  <c r="S19" i="2"/>
  <c r="S38" i="2"/>
  <c r="S88" i="2"/>
  <c r="T15" i="2" s="1"/>
  <c r="T16" i="2" s="1"/>
  <c r="T17" i="2" s="1"/>
  <c r="T18" i="2" s="1"/>
  <c r="T119" i="2" s="1"/>
  <c r="T134" i="2" s="1"/>
  <c r="T141" i="2" l="1"/>
  <c r="T144" i="2"/>
  <c r="T19" i="2"/>
  <c r="T38" i="2"/>
  <c r="T88" i="2"/>
  <c r="U15" i="2" s="1"/>
  <c r="T145" i="2" l="1"/>
  <c r="U16" i="2"/>
  <c r="U17" i="2" s="1"/>
  <c r="U18" i="2" s="1"/>
  <c r="U119" i="2" s="1"/>
  <c r="U134" i="2" s="1"/>
  <c r="U141" i="2" l="1"/>
  <c r="U144" i="2"/>
  <c r="U38" i="2"/>
  <c r="U19" i="2"/>
  <c r="U88" i="2"/>
  <c r="V15" i="2" l="1"/>
  <c r="V16" i="2" s="1"/>
  <c r="V17" i="2" s="1"/>
  <c r="V18" i="2" s="1"/>
  <c r="V88" i="2" s="1"/>
  <c r="U145" i="2"/>
  <c r="W15" i="2" l="1"/>
  <c r="W16" i="2" s="1"/>
  <c r="W17" i="2" s="1"/>
  <c r="W18" i="2" s="1"/>
  <c r="W88" i="2" s="1"/>
  <c r="V38" i="2"/>
  <c r="V19" i="2"/>
  <c r="V119" i="2"/>
  <c r="V134" i="2" s="1"/>
  <c r="V141" i="2" s="1"/>
  <c r="V145" i="2" l="1"/>
  <c r="V144" i="2"/>
  <c r="X15" i="2"/>
  <c r="X16" i="2" s="1"/>
  <c r="X17" i="2" s="1"/>
  <c r="X18" i="2" s="1"/>
  <c r="X88" i="2" s="1"/>
  <c r="W119" i="2"/>
  <c r="W134" i="2" s="1"/>
  <c r="W141" i="2" s="1"/>
  <c r="W38" i="2"/>
  <c r="W19" i="2"/>
  <c r="W145" i="2" l="1"/>
  <c r="W144" i="2"/>
  <c r="Y15" i="2"/>
  <c r="Y16" i="2" s="1"/>
  <c r="X119" i="2"/>
  <c r="X134" i="2" s="1"/>
  <c r="X141" i="2" s="1"/>
  <c r="X19" i="2"/>
  <c r="X38" i="2"/>
  <c r="X144" i="2" l="1"/>
  <c r="X145" i="2"/>
  <c r="Y17" i="2"/>
  <c r="Y18" i="2" s="1"/>
  <c r="Y119" i="2" l="1"/>
  <c r="Y134" i="2" s="1"/>
  <c r="Y141" i="2" s="1"/>
  <c r="Y19" i="2"/>
  <c r="Y38" i="2"/>
  <c r="Z38" i="2" s="1"/>
  <c r="AA38" i="2" s="1"/>
  <c r="AB38" i="2" s="1"/>
  <c r="AC38" i="2" s="1"/>
  <c r="AD38" i="2" s="1"/>
  <c r="AE38" i="2" s="1"/>
  <c r="AF38" i="2" s="1"/>
  <c r="AG38" i="2" s="1"/>
  <c r="AH38" i="2" s="1"/>
  <c r="AI38" i="2" s="1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BJ38" i="2" s="1"/>
  <c r="BK38" i="2" s="1"/>
  <c r="BL38" i="2" s="1"/>
  <c r="BM38" i="2" s="1"/>
  <c r="BN38" i="2" s="1"/>
  <c r="BO38" i="2" s="1"/>
  <c r="BP38" i="2" s="1"/>
  <c r="BQ38" i="2" s="1"/>
  <c r="BR38" i="2" s="1"/>
  <c r="BS38" i="2" s="1"/>
  <c r="BT38" i="2" s="1"/>
  <c r="BU38" i="2" s="1"/>
  <c r="BV38" i="2" s="1"/>
  <c r="BW38" i="2" s="1"/>
  <c r="BX38" i="2" s="1"/>
  <c r="BY38" i="2" s="1"/>
  <c r="BZ38" i="2" s="1"/>
  <c r="CA38" i="2" s="1"/>
  <c r="CB38" i="2" s="1"/>
  <c r="CC38" i="2" s="1"/>
  <c r="CD38" i="2" s="1"/>
  <c r="CE38" i="2" s="1"/>
  <c r="CF38" i="2" s="1"/>
  <c r="CG38" i="2" s="1"/>
  <c r="CH38" i="2" s="1"/>
  <c r="CI38" i="2" s="1"/>
  <c r="CJ38" i="2" s="1"/>
  <c r="CK38" i="2" s="1"/>
  <c r="CL38" i="2" s="1"/>
  <c r="CM38" i="2" s="1"/>
  <c r="CN38" i="2" s="1"/>
  <c r="CO38" i="2" s="1"/>
  <c r="CP38" i="2" s="1"/>
  <c r="CQ38" i="2" s="1"/>
  <c r="CR38" i="2" s="1"/>
  <c r="CS38" i="2" s="1"/>
  <c r="CT38" i="2" s="1"/>
  <c r="CU38" i="2" s="1"/>
  <c r="CV38" i="2" s="1"/>
  <c r="CW38" i="2" s="1"/>
  <c r="CX38" i="2" s="1"/>
  <c r="CY38" i="2" s="1"/>
  <c r="CZ38" i="2" s="1"/>
  <c r="DA38" i="2" s="1"/>
  <c r="DB38" i="2" s="1"/>
  <c r="DC38" i="2" s="1"/>
  <c r="DD38" i="2" s="1"/>
  <c r="DE38" i="2" s="1"/>
  <c r="DF38" i="2" s="1"/>
  <c r="DG38" i="2" s="1"/>
  <c r="DH38" i="2" s="1"/>
  <c r="DI38" i="2" s="1"/>
  <c r="DJ38" i="2" s="1"/>
  <c r="DK38" i="2" s="1"/>
  <c r="DL38" i="2" s="1"/>
  <c r="DM38" i="2" s="1"/>
  <c r="DN38" i="2" s="1"/>
  <c r="DO38" i="2" s="1"/>
  <c r="DP38" i="2" s="1"/>
  <c r="DQ38" i="2" s="1"/>
  <c r="DR38" i="2" s="1"/>
  <c r="DS38" i="2" s="1"/>
  <c r="DT38" i="2" s="1"/>
  <c r="DU38" i="2" s="1"/>
  <c r="DV38" i="2" s="1"/>
  <c r="DW38" i="2" s="1"/>
  <c r="DX38" i="2" s="1"/>
  <c r="DY38" i="2" s="1"/>
  <c r="DZ38" i="2" s="1"/>
  <c r="EA38" i="2" s="1"/>
  <c r="EB38" i="2" s="1"/>
  <c r="EC38" i="2" s="1"/>
  <c r="ED38" i="2" s="1"/>
  <c r="EE38" i="2" s="1"/>
  <c r="EF38" i="2" s="1"/>
  <c r="EG38" i="2" s="1"/>
  <c r="EH38" i="2" s="1"/>
  <c r="EI38" i="2" s="1"/>
  <c r="EJ38" i="2" s="1"/>
  <c r="EK38" i="2" s="1"/>
  <c r="EL38" i="2" s="1"/>
  <c r="EM38" i="2" s="1"/>
  <c r="EN38" i="2" s="1"/>
  <c r="EO38" i="2" s="1"/>
  <c r="EP38" i="2" s="1"/>
  <c r="EQ38" i="2" s="1"/>
  <c r="ER38" i="2" s="1"/>
  <c r="ES38" i="2" s="1"/>
  <c r="ET38" i="2" s="1"/>
  <c r="EU38" i="2" s="1"/>
  <c r="EV38" i="2" s="1"/>
  <c r="EW38" i="2" s="1"/>
  <c r="EX38" i="2" s="1"/>
  <c r="EY38" i="2" s="1"/>
  <c r="EZ38" i="2" s="1"/>
  <c r="FA38" i="2" s="1"/>
  <c r="FB38" i="2" s="1"/>
  <c r="FC38" i="2" s="1"/>
  <c r="FD38" i="2" s="1"/>
  <c r="FE38" i="2" s="1"/>
  <c r="FF38" i="2" s="1"/>
  <c r="FG38" i="2" s="1"/>
  <c r="FH38" i="2" s="1"/>
  <c r="FI38" i="2" s="1"/>
  <c r="FJ38" i="2" s="1"/>
  <c r="FK38" i="2" s="1"/>
  <c r="FL38" i="2" s="1"/>
  <c r="FM38" i="2" s="1"/>
  <c r="FN38" i="2" s="1"/>
  <c r="FO38" i="2" s="1"/>
  <c r="Z18" i="2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EP18" i="2" s="1"/>
  <c r="EQ18" i="2" s="1"/>
  <c r="ER18" i="2" s="1"/>
  <c r="ES18" i="2" s="1"/>
  <c r="ET18" i="2" s="1"/>
  <c r="EU18" i="2" s="1"/>
  <c r="EV18" i="2" s="1"/>
  <c r="EW18" i="2" s="1"/>
  <c r="EX18" i="2" s="1"/>
  <c r="EY18" i="2" s="1"/>
  <c r="EZ18" i="2" s="1"/>
  <c r="FA18" i="2" s="1"/>
  <c r="FB18" i="2" s="1"/>
  <c r="FC18" i="2" s="1"/>
  <c r="FD18" i="2" s="1"/>
  <c r="FE18" i="2" s="1"/>
  <c r="FF18" i="2" s="1"/>
  <c r="FG18" i="2" s="1"/>
  <c r="FH18" i="2" s="1"/>
  <c r="FI18" i="2" s="1"/>
  <c r="FJ18" i="2" s="1"/>
  <c r="FK18" i="2" s="1"/>
  <c r="FL18" i="2" s="1"/>
  <c r="FM18" i="2" s="1"/>
  <c r="FN18" i="2" s="1"/>
  <c r="FO18" i="2" s="1"/>
  <c r="FP18" i="2" s="1"/>
  <c r="Y88" i="2"/>
  <c r="Y144" i="2" l="1"/>
  <c r="Y145" i="2" l="1"/>
  <c r="Z141" i="2"/>
  <c r="AA141" i="2" s="1"/>
  <c r="AB141" i="2" s="1"/>
  <c r="AC141" i="2" s="1"/>
  <c r="AD141" i="2" s="1"/>
  <c r="AE141" i="2" s="1"/>
  <c r="AF141" i="2" s="1"/>
  <c r="AG141" i="2" s="1"/>
  <c r="AH141" i="2" s="1"/>
  <c r="AI141" i="2" s="1"/>
  <c r="AJ141" i="2" s="1"/>
  <c r="AK141" i="2" s="1"/>
  <c r="AL141" i="2" s="1"/>
  <c r="AM141" i="2" s="1"/>
  <c r="AN141" i="2" s="1"/>
  <c r="AO141" i="2" s="1"/>
  <c r="AP141" i="2" s="1"/>
  <c r="AQ141" i="2" s="1"/>
  <c r="AR141" i="2" s="1"/>
  <c r="AS141" i="2" s="1"/>
  <c r="AT141" i="2" s="1"/>
  <c r="AU141" i="2" s="1"/>
  <c r="AV141" i="2" s="1"/>
  <c r="AW141" i="2" s="1"/>
  <c r="AX141" i="2" s="1"/>
  <c r="AY141" i="2" s="1"/>
  <c r="AZ141" i="2" s="1"/>
  <c r="BA141" i="2" s="1"/>
  <c r="BB141" i="2" s="1"/>
  <c r="BC141" i="2" s="1"/>
  <c r="BD141" i="2" s="1"/>
  <c r="BE141" i="2" s="1"/>
  <c r="BF141" i="2" s="1"/>
  <c r="BG141" i="2" s="1"/>
  <c r="BH141" i="2" s="1"/>
  <c r="BI141" i="2" s="1"/>
  <c r="BJ141" i="2" s="1"/>
  <c r="BK141" i="2" s="1"/>
  <c r="BL141" i="2" s="1"/>
  <c r="BM141" i="2" s="1"/>
  <c r="BN141" i="2" s="1"/>
  <c r="BO141" i="2" s="1"/>
  <c r="BP141" i="2" s="1"/>
  <c r="BQ141" i="2" s="1"/>
  <c r="BR141" i="2" s="1"/>
  <c r="BS141" i="2" s="1"/>
  <c r="BT141" i="2" s="1"/>
  <c r="BU141" i="2" s="1"/>
  <c r="BV141" i="2" s="1"/>
  <c r="BW141" i="2" s="1"/>
  <c r="BX141" i="2" s="1"/>
  <c r="BY141" i="2" s="1"/>
  <c r="BZ141" i="2" s="1"/>
  <c r="CA141" i="2" s="1"/>
  <c r="CB141" i="2" s="1"/>
  <c r="CC141" i="2" s="1"/>
  <c r="CD141" i="2" s="1"/>
  <c r="CE141" i="2" s="1"/>
  <c r="CF141" i="2" s="1"/>
  <c r="CG141" i="2" s="1"/>
  <c r="CH141" i="2" s="1"/>
  <c r="CI141" i="2" s="1"/>
  <c r="CJ141" i="2" s="1"/>
  <c r="CK141" i="2" s="1"/>
  <c r="CL141" i="2" s="1"/>
  <c r="CM141" i="2" s="1"/>
  <c r="CN141" i="2" s="1"/>
  <c r="CO141" i="2" s="1"/>
  <c r="CP141" i="2" s="1"/>
  <c r="CQ141" i="2" s="1"/>
  <c r="CR141" i="2" s="1"/>
  <c r="CS141" i="2" s="1"/>
  <c r="CT141" i="2" s="1"/>
  <c r="CU141" i="2" s="1"/>
  <c r="CV141" i="2" s="1"/>
  <c r="CW141" i="2" s="1"/>
  <c r="CX141" i="2" s="1"/>
  <c r="CY141" i="2" s="1"/>
  <c r="CZ141" i="2" s="1"/>
  <c r="DA141" i="2" s="1"/>
  <c r="DB141" i="2" s="1"/>
  <c r="DC141" i="2" s="1"/>
  <c r="DD141" i="2" s="1"/>
  <c r="DE141" i="2" s="1"/>
  <c r="DF141" i="2" s="1"/>
  <c r="DG141" i="2" s="1"/>
  <c r="DH141" i="2" s="1"/>
  <c r="DI141" i="2" s="1"/>
  <c r="DJ141" i="2" s="1"/>
  <c r="DK141" i="2" s="1"/>
  <c r="DL141" i="2" s="1"/>
  <c r="DM141" i="2" s="1"/>
  <c r="DN141" i="2" s="1"/>
  <c r="DO141" i="2" s="1"/>
  <c r="DP141" i="2" s="1"/>
  <c r="DQ141" i="2" s="1"/>
  <c r="DR141" i="2" s="1"/>
  <c r="DS141" i="2" s="1"/>
  <c r="DT141" i="2" s="1"/>
  <c r="DU141" i="2" s="1"/>
  <c r="DV141" i="2" s="1"/>
  <c r="DW141" i="2" s="1"/>
  <c r="DX141" i="2" s="1"/>
  <c r="DY141" i="2" s="1"/>
  <c r="DZ141" i="2" s="1"/>
  <c r="AB134" i="2" s="1"/>
  <c r="AB135" i="2" s="1"/>
  <c r="AB136" i="2" s="1"/>
</calcChain>
</file>

<file path=xl/sharedStrings.xml><?xml version="1.0" encoding="utf-8"?>
<sst xmlns="http://schemas.openxmlformats.org/spreadsheetml/2006/main" count="164" uniqueCount="136">
  <si>
    <t>Price</t>
  </si>
  <si>
    <t>Shares</t>
  </si>
  <si>
    <t>MC</t>
  </si>
  <si>
    <t>Cash</t>
  </si>
  <si>
    <t>Debt</t>
  </si>
  <si>
    <t>EV</t>
  </si>
  <si>
    <t>Q124</t>
  </si>
  <si>
    <t>Q224</t>
  </si>
  <si>
    <t>Q324</t>
  </si>
  <si>
    <t>Q424</t>
  </si>
  <si>
    <t>Q125</t>
  </si>
  <si>
    <t>Revenue</t>
  </si>
  <si>
    <t>Model 3/Y</t>
  </si>
  <si>
    <t>Other Models</t>
  </si>
  <si>
    <t>Total</t>
  </si>
  <si>
    <t>Maturity</t>
  </si>
  <si>
    <t>Discount</t>
  </si>
  <si>
    <t>NPV</t>
  </si>
  <si>
    <t>Diff</t>
  </si>
  <si>
    <t>Net Income</t>
  </si>
  <si>
    <t>Automotive</t>
  </si>
  <si>
    <t>Energy</t>
  </si>
  <si>
    <t>Services</t>
  </si>
  <si>
    <t>Automotive COGS</t>
  </si>
  <si>
    <t>Energy COGS</t>
  </si>
  <si>
    <t>Services COGS</t>
  </si>
  <si>
    <t>Total COGS</t>
  </si>
  <si>
    <t>Services GM</t>
  </si>
  <si>
    <t>Energy GM</t>
  </si>
  <si>
    <t>Automotive GM</t>
  </si>
  <si>
    <t>Gross Margin</t>
  </si>
  <si>
    <t>Gross Profit</t>
  </si>
  <si>
    <t>R&amp;D</t>
  </si>
  <si>
    <t>SG&amp;A</t>
  </si>
  <si>
    <t>Pretax Income</t>
  </si>
  <si>
    <t>Tax</t>
  </si>
  <si>
    <t>Interest Income</t>
  </si>
  <si>
    <t>Tax Rate</t>
  </si>
  <si>
    <t>EPS</t>
  </si>
  <si>
    <t>Net Cash</t>
  </si>
  <si>
    <t>"millions of tesla semi"</t>
  </si>
  <si>
    <t>"double output next 2 years"</t>
  </si>
  <si>
    <t>"3mil 2025 cars"</t>
  </si>
  <si>
    <t>"robotaxi, FSD, robotics"</t>
  </si>
  <si>
    <t>Optimus</t>
  </si>
  <si>
    <t>"5k optimus 2025, 50k 2026"</t>
  </si>
  <si>
    <t>Optimus Sell Price</t>
  </si>
  <si>
    <t>Optimus COGS</t>
  </si>
  <si>
    <t>Optimus GM</t>
  </si>
  <si>
    <t>Optimus Gross Profit</t>
  </si>
  <si>
    <t>Optimus Growth Rate</t>
  </si>
  <si>
    <t>Optimus Fleet</t>
  </si>
  <si>
    <t>Cybertruck</t>
  </si>
  <si>
    <t>Cybercab</t>
  </si>
  <si>
    <t>Semi</t>
  </si>
  <si>
    <t>Cost Model 3/Y</t>
  </si>
  <si>
    <t>Cost Cybertruck</t>
  </si>
  <si>
    <t>Cost Cybercab</t>
  </si>
  <si>
    <t>Cost Semi</t>
  </si>
  <si>
    <t>FCF</t>
  </si>
  <si>
    <t>CFFO</t>
  </si>
  <si>
    <t>Monthly Rev</t>
  </si>
  <si>
    <t>One Time</t>
  </si>
  <si>
    <t>Fleet</t>
  </si>
  <si>
    <t>FSD Rev</t>
  </si>
  <si>
    <t>FSD MC</t>
  </si>
  <si>
    <t>Robotics MC</t>
  </si>
  <si>
    <t>FSD Adoption Rate</t>
  </si>
  <si>
    <t>FSD Ownership</t>
  </si>
  <si>
    <t>FSD Margin</t>
  </si>
  <si>
    <t>FSD Gross Profit</t>
  </si>
  <si>
    <t>Operating Margin</t>
  </si>
  <si>
    <t>America</t>
  </si>
  <si>
    <t>Europe</t>
  </si>
  <si>
    <t>China</t>
  </si>
  <si>
    <t>Production/Sales %</t>
  </si>
  <si>
    <t>ROIC</t>
  </si>
  <si>
    <t>AR</t>
  </si>
  <si>
    <t>ASP</t>
  </si>
  <si>
    <t>Production</t>
  </si>
  <si>
    <t>Deliveries</t>
  </si>
  <si>
    <t>ST Investments</t>
  </si>
  <si>
    <t>Inventory</t>
  </si>
  <si>
    <t>Prepaid Expenses</t>
  </si>
  <si>
    <t>OL Vehicles</t>
  </si>
  <si>
    <t>Solar Energy Systems</t>
  </si>
  <si>
    <t>PP&amp;E</t>
  </si>
  <si>
    <t>Operating ROU Assets</t>
  </si>
  <si>
    <t>Digital Assets</t>
  </si>
  <si>
    <t>Intangible Assets</t>
  </si>
  <si>
    <t>GW</t>
  </si>
  <si>
    <t>DT Assets</t>
  </si>
  <si>
    <t>Other Non-current Assets</t>
  </si>
  <si>
    <t>Assets</t>
  </si>
  <si>
    <t>AP</t>
  </si>
  <si>
    <t>Accrued Liabilties</t>
  </si>
  <si>
    <t>Deferred Revenue</t>
  </si>
  <si>
    <t>Current Por. Of Debt</t>
  </si>
  <si>
    <t>Debt and Finance Leases</t>
  </si>
  <si>
    <t>LT Deferred Revenue</t>
  </si>
  <si>
    <t>ST Deferred Revenue</t>
  </si>
  <si>
    <t>Other LT Liabilities</t>
  </si>
  <si>
    <t>Liabilities</t>
  </si>
  <si>
    <t>SE</t>
  </si>
  <si>
    <t>L+SE</t>
  </si>
  <si>
    <t>Main</t>
  </si>
  <si>
    <t>Model NI</t>
  </si>
  <si>
    <t>Reported NI</t>
  </si>
  <si>
    <t>Operating Income</t>
  </si>
  <si>
    <t>Operating Expenses</t>
  </si>
  <si>
    <t>Q225</t>
  </si>
  <si>
    <t>Q325</t>
  </si>
  <si>
    <t>Q425</t>
  </si>
  <si>
    <t>Revenue y/y</t>
  </si>
  <si>
    <t>Revenue q/q</t>
  </si>
  <si>
    <t>Automotive y/y</t>
  </si>
  <si>
    <t>Energy y/y</t>
  </si>
  <si>
    <t>Services y/y</t>
  </si>
  <si>
    <t>OPEX % of R</t>
  </si>
  <si>
    <t>D&amp;A</t>
  </si>
  <si>
    <t>SB Comp</t>
  </si>
  <si>
    <t>Inventory write-downs</t>
  </si>
  <si>
    <t>Foreign Currency Loss</t>
  </si>
  <si>
    <t>DIT</t>
  </si>
  <si>
    <t>Non-cash interest</t>
  </si>
  <si>
    <t>Digital Assets Loss</t>
  </si>
  <si>
    <t>Purchase of PP&amp;E</t>
  </si>
  <si>
    <t>Purchase Investments</t>
  </si>
  <si>
    <t>Maturity of Investments</t>
  </si>
  <si>
    <t>CAPEX</t>
  </si>
  <si>
    <t>Sale of Digital Assets</t>
  </si>
  <si>
    <t>Receipt of Grants</t>
  </si>
  <si>
    <t>CAPEX % of R</t>
  </si>
  <si>
    <t>CFFO % of R</t>
  </si>
  <si>
    <t>FCF % of R</t>
  </si>
  <si>
    <t>Other TSLA Ventures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</si>
</sst>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3" fontId="4" fillId="0" borderId="0" xfId="1" applyNumberFormat="1" applyFont="1"/>
    <xf numFmtId="3" fontId="1" fillId="0" borderId="0" xfId="0" applyNumberFormat="1" applyFont="1"/>
    <xf numFmtId="1" fontId="1" fillId="0" borderId="0" xfId="0" applyNumberFormat="1" applyFont="1"/>
    <xf numFmtId="3" fontId="3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9" fontId="3" fillId="0" borderId="0" xfId="0" applyNumberFormat="1" applyFont="1"/>
    <xf numFmtId="164" fontId="1" fillId="0" borderId="0" xfId="0" applyNumberFormat="1" applyFont="1"/>
    <xf numFmtId="0" fontId="3" fillId="0" borderId="0" xfId="0" applyFont="1"/>
    <xf numFmtId="0" fontId="1" fillId="0" borderId="0" xfId="0" applyFont="1"/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15</xdr:col>
      <xdr:colOff>19050</xdr:colOff>
      <xdr:row>158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A4BB7AD-E4CC-55B0-C746-C35BA6909A9B}"/>
            </a:ext>
          </a:extLst>
        </xdr:cNvPr>
        <xdr:cNvCxnSpPr/>
      </xdr:nvCxnSpPr>
      <xdr:spPr>
        <a:xfrm>
          <a:off x="10134600" y="0"/>
          <a:ext cx="19050" cy="28851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638175</xdr:colOff>
      <xdr:row>0</xdr:row>
      <xdr:rowOff>0</xdr:rowOff>
    </xdr:from>
    <xdr:to>
      <xdr:col>7</xdr:col>
      <xdr:colOff>28575</xdr:colOff>
      <xdr:row>148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A73C94F-986C-1BC0-8E29-56714F103823}"/>
            </a:ext>
          </a:extLst>
        </xdr:cNvPr>
        <xdr:cNvCxnSpPr/>
      </xdr:nvCxnSpPr>
      <xdr:spPr>
        <a:xfrm>
          <a:off x="4924425" y="0"/>
          <a:ext cx="38100" cy="266985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DFAE-09FB-4C1C-9676-BB65CCFD3CC8}">
  <dimension ref="A1:P11"/>
  <sheetViews>
    <sheetView zoomScale="115" zoomScaleNormal="115" workbookViewId="0">
      <selection activeCell="M25" sqref="M25"/>
    </sheetView>
  </sheetViews>
  <sheetFormatPr defaultRowHeight="12.75" x14ac:dyDescent="0.2"/>
  <cols>
    <col min="1" max="1" width="3.42578125" style="10" customWidth="1"/>
    <col min="2" max="5" width="9.140625" style="10"/>
    <col min="6" max="6" width="10.5703125" style="10" customWidth="1"/>
    <col min="7" max="16384" width="9.140625" style="10"/>
  </cols>
  <sheetData>
    <row r="1" spans="1:16" x14ac:dyDescent="0.2">
      <c r="A1" s="9"/>
    </row>
    <row r="2" spans="1:16" x14ac:dyDescent="0.2">
      <c r="B2" s="10" t="s">
        <v>40</v>
      </c>
      <c r="N2" s="10" t="s">
        <v>0</v>
      </c>
      <c r="O2" s="2">
        <v>295</v>
      </c>
    </row>
    <row r="3" spans="1:16" x14ac:dyDescent="0.2">
      <c r="B3" s="10" t="s">
        <v>41</v>
      </c>
      <c r="N3" s="10" t="s">
        <v>1</v>
      </c>
      <c r="O3" s="2">
        <v>3220.9560000000001</v>
      </c>
      <c r="P3" s="10" t="s">
        <v>10</v>
      </c>
    </row>
    <row r="4" spans="1:16" x14ac:dyDescent="0.2">
      <c r="B4" s="10" t="s">
        <v>42</v>
      </c>
      <c r="N4" s="10" t="s">
        <v>2</v>
      </c>
      <c r="O4" s="2">
        <f>O3*O2</f>
        <v>950182.02</v>
      </c>
    </row>
    <row r="5" spans="1:16" x14ac:dyDescent="0.2">
      <c r="B5" s="10" t="s">
        <v>43</v>
      </c>
      <c r="N5" s="10" t="s">
        <v>3</v>
      </c>
      <c r="O5" s="2">
        <f>16352+20644</f>
        <v>36996</v>
      </c>
      <c r="P5" s="10" t="s">
        <v>10</v>
      </c>
    </row>
    <row r="6" spans="1:16" x14ac:dyDescent="0.2">
      <c r="B6" s="10" t="s">
        <v>45</v>
      </c>
      <c r="N6" s="10" t="s">
        <v>4</v>
      </c>
      <c r="O6" s="2">
        <f>5292+3610+11038</f>
        <v>19940</v>
      </c>
      <c r="P6" s="10" t="s">
        <v>10</v>
      </c>
    </row>
    <row r="7" spans="1:16" x14ac:dyDescent="0.2">
      <c r="N7" s="10" t="s">
        <v>5</v>
      </c>
      <c r="O7" s="2">
        <f>O4+O6-O5</f>
        <v>933126.02</v>
      </c>
    </row>
    <row r="8" spans="1:16" x14ac:dyDescent="0.2">
      <c r="O8" s="11">
        <f>O2/Model!P19</f>
        <v>66.332079998959557</v>
      </c>
    </row>
    <row r="10" spans="1:16" x14ac:dyDescent="0.2">
      <c r="F10" s="2"/>
    </row>
    <row r="11" spans="1:16" x14ac:dyDescent="0.2">
      <c r="F1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E7A2-9B92-42CF-8ECF-ED82CD9F983C}">
  <dimension ref="A1:FP145"/>
  <sheetViews>
    <sheetView tabSelected="1" zoomScale="130" zoomScaleNormal="130" workbookViewId="0">
      <pane xSplit="2" ySplit="1" topLeftCell="V118" activePane="bottomRight" state="frozen"/>
      <selection pane="topRight" activeCell="B1" sqref="B1"/>
      <selection pane="bottomLeft" activeCell="A2" sqref="A2"/>
      <selection pane="bottomRight" activeCell="AB129" sqref="AB129"/>
    </sheetView>
  </sheetViews>
  <sheetFormatPr defaultRowHeight="12.75" x14ac:dyDescent="0.2"/>
  <cols>
    <col min="1" max="1" width="5" style="2" customWidth="1"/>
    <col min="2" max="2" width="22.140625" style="2" customWidth="1"/>
    <col min="3" max="6" width="9.28515625" style="2" bestFit="1" customWidth="1"/>
    <col min="7" max="10" width="9.7109375" style="2" customWidth="1"/>
    <col min="11" max="11" width="9.140625" style="2"/>
    <col min="12" max="12" width="9.28515625" style="2" bestFit="1" customWidth="1"/>
    <col min="13" max="15" width="10.140625" style="2" bestFit="1" customWidth="1"/>
    <col min="16" max="16" width="10.140625" style="2" customWidth="1"/>
    <col min="17" max="17" width="10.28515625" style="2" customWidth="1"/>
    <col min="18" max="18" width="10" style="2" customWidth="1"/>
    <col min="19" max="19" width="10.42578125" style="2" customWidth="1"/>
    <col min="20" max="20" width="10" style="2" customWidth="1"/>
    <col min="21" max="21" width="10.140625" style="2" bestFit="1" customWidth="1"/>
    <col min="22" max="23" width="10.140625" style="2" customWidth="1"/>
    <col min="24" max="24" width="11.42578125" style="2" customWidth="1"/>
    <col min="25" max="25" width="11.28515625" style="2" customWidth="1"/>
    <col min="26" max="26" width="9.28515625" style="2" bestFit="1" customWidth="1"/>
    <col min="27" max="27" width="10" style="2" customWidth="1"/>
    <col min="28" max="28" width="10.140625" style="2" customWidth="1"/>
    <col min="29" max="172" width="9.28515625" style="2" bestFit="1" customWidth="1"/>
    <col min="173" max="16384" width="9.140625" style="2"/>
  </cols>
  <sheetData>
    <row r="1" spans="1:25" ht="13.5" x14ac:dyDescent="0.25">
      <c r="A1" s="1" t="s">
        <v>105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110</v>
      </c>
      <c r="I1" s="2" t="s">
        <v>111</v>
      </c>
      <c r="J1" s="2" t="s">
        <v>112</v>
      </c>
      <c r="L1" s="3">
        <v>2021</v>
      </c>
      <c r="M1" s="3">
        <v>2022</v>
      </c>
      <c r="N1" s="3">
        <f>M1+1</f>
        <v>2023</v>
      </c>
      <c r="O1" s="3">
        <f t="shared" ref="O1:T1" si="0">N1+1</f>
        <v>2024</v>
      </c>
      <c r="P1" s="3">
        <f t="shared" si="0"/>
        <v>2025</v>
      </c>
      <c r="Q1" s="3">
        <f t="shared" si="0"/>
        <v>2026</v>
      </c>
      <c r="R1" s="3">
        <f t="shared" si="0"/>
        <v>2027</v>
      </c>
      <c r="S1" s="3">
        <f t="shared" si="0"/>
        <v>2028</v>
      </c>
      <c r="T1" s="3">
        <f t="shared" si="0"/>
        <v>2029</v>
      </c>
      <c r="U1" s="3">
        <f t="shared" ref="U1" si="1">T1+1</f>
        <v>2030</v>
      </c>
      <c r="V1" s="3">
        <f t="shared" ref="V1" si="2">U1+1</f>
        <v>2031</v>
      </c>
      <c r="W1" s="3">
        <f t="shared" ref="W1" si="3">V1+1</f>
        <v>2032</v>
      </c>
      <c r="X1" s="3">
        <f t="shared" ref="X1" si="4">W1+1</f>
        <v>2033</v>
      </c>
      <c r="Y1" s="3">
        <f t="shared" ref="Y1" si="5">X1+1</f>
        <v>2034</v>
      </c>
    </row>
    <row r="2" spans="1:25" x14ac:dyDescent="0.2">
      <c r="B2" s="2" t="s">
        <v>20</v>
      </c>
      <c r="C2" s="2">
        <f>16460+442+476</f>
        <v>17378</v>
      </c>
      <c r="F2" s="2">
        <v>19798</v>
      </c>
      <c r="G2" s="2">
        <v>13967</v>
      </c>
      <c r="L2" s="2">
        <v>47232</v>
      </c>
      <c r="M2" s="2">
        <v>71462</v>
      </c>
      <c r="N2" s="2">
        <v>82419</v>
      </c>
      <c r="O2" s="2">
        <v>77070</v>
      </c>
      <c r="P2" s="2">
        <f>(P46*P52)/1000000</f>
        <v>96241.468721603393</v>
      </c>
      <c r="Q2" s="2">
        <f>(Q46*Q52)/1000000</f>
        <v>131545.16512661538</v>
      </c>
      <c r="R2" s="2">
        <f t="shared" ref="R2:U2" si="6">(R46*R52)/1000000</f>
        <v>165523.51790236833</v>
      </c>
      <c r="S2" s="2">
        <f t="shared" si="6"/>
        <v>191670.39141763683</v>
      </c>
      <c r="T2" s="2">
        <f t="shared" si="6"/>
        <v>215165.92139421334</v>
      </c>
      <c r="U2" s="2">
        <f t="shared" si="6"/>
        <v>244582.76343352528</v>
      </c>
      <c r="V2" s="2">
        <f t="shared" ref="V2:Y2" si="7">(V46*V52)/1000000</f>
        <v>282549.08616518771</v>
      </c>
      <c r="W2" s="2">
        <f t="shared" si="7"/>
        <v>333071.55253695411</v>
      </c>
      <c r="X2" s="2">
        <f t="shared" si="7"/>
        <v>402281.53904610535</v>
      </c>
      <c r="Y2" s="2">
        <f t="shared" si="7"/>
        <v>499587.54283434339</v>
      </c>
    </row>
    <row r="3" spans="1:25" x14ac:dyDescent="0.2">
      <c r="B3" s="2" t="s">
        <v>21</v>
      </c>
      <c r="C3" s="2">
        <v>1635</v>
      </c>
      <c r="G3" s="2">
        <v>2730</v>
      </c>
      <c r="L3" s="2">
        <v>2789</v>
      </c>
      <c r="M3" s="2">
        <v>3909</v>
      </c>
      <c r="N3" s="2">
        <v>6035</v>
      </c>
      <c r="O3" s="2">
        <v>10086</v>
      </c>
      <c r="P3" s="2">
        <f>O3*1.5</f>
        <v>15129</v>
      </c>
      <c r="Q3" s="2">
        <f>P3*1.24</f>
        <v>18759.96</v>
      </c>
      <c r="R3" s="2">
        <f t="shared" ref="R3:U3" si="8">Q3*1.24</f>
        <v>23262.350399999999</v>
      </c>
      <c r="S3" s="2">
        <f t="shared" si="8"/>
        <v>28845.314495999999</v>
      </c>
      <c r="T3" s="2">
        <f t="shared" si="8"/>
        <v>35768.189975039997</v>
      </c>
      <c r="U3" s="2">
        <f t="shared" si="8"/>
        <v>44352.555569049597</v>
      </c>
      <c r="V3" s="2">
        <f t="shared" ref="V3" si="9">U3*1.24</f>
        <v>54997.168905621496</v>
      </c>
      <c r="W3" s="2">
        <f t="shared" ref="W3" si="10">V3*1.24</f>
        <v>68196.489442970662</v>
      </c>
      <c r="X3" s="2">
        <f t="shared" ref="X3" si="11">W3*1.24</f>
        <v>84563.64690928362</v>
      </c>
      <c r="Y3" s="2">
        <f t="shared" ref="Y3" si="12">X3*1.24</f>
        <v>104858.92216751169</v>
      </c>
    </row>
    <row r="4" spans="1:25" x14ac:dyDescent="0.2">
      <c r="B4" s="2" t="s">
        <v>22</v>
      </c>
      <c r="C4" s="2">
        <v>2288</v>
      </c>
      <c r="G4" s="2">
        <v>2638</v>
      </c>
      <c r="L4" s="2">
        <v>3802</v>
      </c>
      <c r="M4" s="2">
        <v>6091</v>
      </c>
      <c r="N4" s="2">
        <v>8319</v>
      </c>
      <c r="O4" s="2">
        <v>10534</v>
      </c>
      <c r="P4" s="2">
        <f>O4*1.3</f>
        <v>13694.2</v>
      </c>
      <c r="Q4" s="2">
        <f>P4*1.3</f>
        <v>17802.460000000003</v>
      </c>
      <c r="R4" s="2">
        <f t="shared" ref="R4:U4" si="13">Q4*1.3</f>
        <v>23143.198000000004</v>
      </c>
      <c r="S4" s="2">
        <f t="shared" si="13"/>
        <v>30086.157400000007</v>
      </c>
      <c r="T4" s="2">
        <f t="shared" si="13"/>
        <v>39112.004620000014</v>
      </c>
      <c r="U4" s="2">
        <f t="shared" si="13"/>
        <v>50845.606006000024</v>
      </c>
      <c r="V4" s="2">
        <f t="shared" ref="V4" si="14">U4*1.3</f>
        <v>66099.287807800036</v>
      </c>
      <c r="W4" s="2">
        <f t="shared" ref="W4" si="15">V4*1.3</f>
        <v>85929.074150140048</v>
      </c>
      <c r="X4" s="2">
        <f t="shared" ref="X4" si="16">W4*1.3</f>
        <v>111707.79639518207</v>
      </c>
      <c r="Y4" s="2">
        <f t="shared" ref="Y4" si="17">X4*1.3</f>
        <v>145220.13531373671</v>
      </c>
    </row>
    <row r="5" spans="1:25" s="4" customFormat="1" x14ac:dyDescent="0.2">
      <c r="B5" s="4" t="s">
        <v>11</v>
      </c>
      <c r="C5" s="4">
        <f>SUM(C2:C4)</f>
        <v>21301</v>
      </c>
      <c r="D5" s="4">
        <f t="shared" ref="D5:G5" si="18">SUM(D2:D4)</f>
        <v>0</v>
      </c>
      <c r="E5" s="4">
        <f t="shared" si="18"/>
        <v>0</v>
      </c>
      <c r="F5" s="4">
        <f t="shared" si="18"/>
        <v>19798</v>
      </c>
      <c r="G5" s="4">
        <f t="shared" si="18"/>
        <v>19335</v>
      </c>
      <c r="H5" s="4">
        <f t="shared" ref="H5" si="19">SUM(H2:H4)</f>
        <v>0</v>
      </c>
      <c r="I5" s="4">
        <f t="shared" ref="I5" si="20">SUM(I2:I4)</f>
        <v>0</v>
      </c>
      <c r="J5" s="4">
        <f t="shared" ref="J5" si="21">SUM(J2:J4)</f>
        <v>0</v>
      </c>
      <c r="L5" s="4">
        <f t="shared" ref="L5:T5" si="22">SUM(L2:L4)</f>
        <v>53823</v>
      </c>
      <c r="M5" s="4">
        <f t="shared" si="22"/>
        <v>81462</v>
      </c>
      <c r="N5" s="4">
        <f t="shared" si="22"/>
        <v>96773</v>
      </c>
      <c r="O5" s="4">
        <f t="shared" si="22"/>
        <v>97690</v>
      </c>
      <c r="P5" s="4">
        <f t="shared" si="22"/>
        <v>125064.66872160339</v>
      </c>
      <c r="Q5" s="4">
        <f t="shared" si="22"/>
        <v>168107.58512661536</v>
      </c>
      <c r="R5" s="4">
        <f t="shared" si="22"/>
        <v>211929.06630236833</v>
      </c>
      <c r="S5" s="4">
        <f t="shared" si="22"/>
        <v>250601.86331363683</v>
      </c>
      <c r="T5" s="4">
        <f t="shared" si="22"/>
        <v>290046.11598925333</v>
      </c>
      <c r="U5" s="4">
        <f t="shared" ref="U5:Y5" si="23">SUM(U2:U4)</f>
        <v>339780.92500857491</v>
      </c>
      <c r="V5" s="4">
        <f t="shared" si="23"/>
        <v>403645.54287860927</v>
      </c>
      <c r="W5" s="4">
        <f t="shared" si="23"/>
        <v>487197.11613006482</v>
      </c>
      <c r="X5" s="4">
        <f t="shared" si="23"/>
        <v>598552.98235057096</v>
      </c>
      <c r="Y5" s="4">
        <f t="shared" si="23"/>
        <v>749666.60031559179</v>
      </c>
    </row>
    <row r="6" spans="1:25" x14ac:dyDescent="0.2">
      <c r="B6" s="2" t="s">
        <v>23</v>
      </c>
      <c r="C6" s="2">
        <v>14166</v>
      </c>
      <c r="G6" s="2">
        <v>11700</v>
      </c>
      <c r="L6" s="2">
        <f>32415+978</f>
        <v>33393</v>
      </c>
      <c r="M6" s="2">
        <v>51108</v>
      </c>
      <c r="N6" s="2">
        <v>66389</v>
      </c>
      <c r="O6" s="2">
        <v>62873</v>
      </c>
      <c r="P6" s="2">
        <f t="shared" ref="P6:U8" si="24">P2*(1-P22)</f>
        <v>72336.546981195526</v>
      </c>
      <c r="Q6" s="2">
        <f t="shared" si="24"/>
        <v>95603.957958894811</v>
      </c>
      <c r="R6" s="2">
        <f t="shared" si="24"/>
        <v>115776.14370913184</v>
      </c>
      <c r="S6" s="2">
        <f t="shared" si="24"/>
        <v>128304.11764036267</v>
      </c>
      <c r="T6" s="2">
        <f t="shared" si="24"/>
        <v>136918.63009408372</v>
      </c>
      <c r="U6" s="2">
        <f t="shared" si="24"/>
        <v>146743.23348053859</v>
      </c>
      <c r="V6" s="2">
        <f t="shared" ref="V6:Y6" si="25">V2*(1-V22)</f>
        <v>168391.75927560517</v>
      </c>
      <c r="W6" s="2">
        <f t="shared" si="25"/>
        <v>197156.11142617985</v>
      </c>
      <c r="X6" s="2">
        <f t="shared" si="25"/>
        <v>236482.22313981122</v>
      </c>
      <c r="Y6" s="2">
        <f t="shared" si="25"/>
        <v>291624.76690386562</v>
      </c>
    </row>
    <row r="7" spans="1:25" x14ac:dyDescent="0.2">
      <c r="B7" s="2" t="s">
        <v>24</v>
      </c>
      <c r="C7" s="2">
        <v>1232</v>
      </c>
      <c r="G7" s="2">
        <v>1945</v>
      </c>
      <c r="L7" s="2">
        <v>2918</v>
      </c>
      <c r="M7" s="2">
        <v>3621</v>
      </c>
      <c r="N7" s="2">
        <v>4894</v>
      </c>
      <c r="O7" s="2">
        <v>7446</v>
      </c>
      <c r="P7" s="2">
        <f t="shared" si="24"/>
        <v>9657.6904109589032</v>
      </c>
      <c r="Q7" s="2">
        <f t="shared" si="24"/>
        <v>11839.84763178082</v>
      </c>
      <c r="R7" s="2">
        <f t="shared" si="24"/>
        <v>14509.792276676384</v>
      </c>
      <c r="S7" s="2">
        <f t="shared" si="24"/>
        <v>17775.078981620289</v>
      </c>
      <c r="T7" s="2">
        <f t="shared" si="24"/>
        <v>21766.556096452536</v>
      </c>
      <c r="U7" s="2">
        <f t="shared" si="24"/>
        <v>26643.289039412179</v>
      </c>
      <c r="V7" s="2">
        <f t="shared" ref="V7:Y7" si="26">V3*(1-V23)</f>
        <v>32818.083503903596</v>
      </c>
      <c r="W7" s="2">
        <f t="shared" si="26"/>
        <v>40419.402885859163</v>
      </c>
      <c r="X7" s="2">
        <f t="shared" si="26"/>
        <v>49775.623705157166</v>
      </c>
      <c r="Y7" s="2">
        <f t="shared" si="26"/>
        <v>61290.401906663727</v>
      </c>
    </row>
    <row r="8" spans="1:25" x14ac:dyDescent="0.2">
      <c r="B8" s="2" t="s">
        <v>25</v>
      </c>
      <c r="C8" s="2">
        <v>2207</v>
      </c>
      <c r="G8" s="2">
        <v>2537</v>
      </c>
      <c r="L8" s="2">
        <v>3906</v>
      </c>
      <c r="M8" s="2">
        <v>5880</v>
      </c>
      <c r="N8" s="2">
        <v>7830</v>
      </c>
      <c r="O8" s="2">
        <v>9921</v>
      </c>
      <c r="P8" s="2">
        <f t="shared" si="24"/>
        <v>12872.548000000001</v>
      </c>
      <c r="Q8" s="2">
        <f t="shared" si="24"/>
        <v>16734.312400000003</v>
      </c>
      <c r="R8" s="2">
        <f t="shared" si="24"/>
        <v>21754.606120000004</v>
      </c>
      <c r="S8" s="2">
        <f t="shared" si="24"/>
        <v>28280.987956000004</v>
      </c>
      <c r="T8" s="2">
        <f t="shared" si="24"/>
        <v>36765.284342800012</v>
      </c>
      <c r="U8" s="2">
        <f t="shared" si="24"/>
        <v>47794.869645640021</v>
      </c>
      <c r="V8" s="2">
        <f t="shared" ref="V8:Y8" si="27">V4*(1-V24)</f>
        <v>62133.330539332033</v>
      </c>
      <c r="W8" s="2">
        <f t="shared" si="27"/>
        <v>80773.329701131646</v>
      </c>
      <c r="X8" s="2">
        <f t="shared" si="27"/>
        <v>105005.32861147114</v>
      </c>
      <c r="Y8" s="2">
        <f t="shared" si="27"/>
        <v>136506.92719491251</v>
      </c>
    </row>
    <row r="9" spans="1:25" x14ac:dyDescent="0.2">
      <c r="B9" s="2" t="s">
        <v>26</v>
      </c>
      <c r="C9" s="2">
        <f>SUM(C6:C8)</f>
        <v>17605</v>
      </c>
      <c r="D9" s="2">
        <f t="shared" ref="D9:G9" si="28">SUM(D6:D8)</f>
        <v>0</v>
      </c>
      <c r="E9" s="2">
        <f t="shared" si="28"/>
        <v>0</v>
      </c>
      <c r="F9" s="2">
        <f t="shared" si="28"/>
        <v>0</v>
      </c>
      <c r="G9" s="2">
        <f t="shared" si="28"/>
        <v>16182</v>
      </c>
      <c r="H9" s="2">
        <f t="shared" ref="H9" si="29">SUM(H6:H8)</f>
        <v>0</v>
      </c>
      <c r="I9" s="2">
        <f t="shared" ref="I9" si="30">SUM(I6:I8)</f>
        <v>0</v>
      </c>
      <c r="J9" s="2">
        <f t="shared" ref="J9" si="31">SUM(J6:J8)</f>
        <v>0</v>
      </c>
      <c r="L9" s="2">
        <f>SUM(L6:L8)</f>
        <v>40217</v>
      </c>
      <c r="M9" s="2">
        <f>SUM(M6:M8)</f>
        <v>60609</v>
      </c>
      <c r="N9" s="2">
        <f t="shared" ref="N9:T9" si="32">SUM(N6:N8)</f>
        <v>79113</v>
      </c>
      <c r="O9" s="2">
        <f t="shared" si="32"/>
        <v>80240</v>
      </c>
      <c r="P9" s="2">
        <f t="shared" si="32"/>
        <v>94866.78539215443</v>
      </c>
      <c r="Q9" s="2">
        <f t="shared" si="32"/>
        <v>124178.11799067564</v>
      </c>
      <c r="R9" s="2">
        <f t="shared" si="32"/>
        <v>152040.54210580821</v>
      </c>
      <c r="S9" s="2">
        <f t="shared" si="32"/>
        <v>174360.18457798296</v>
      </c>
      <c r="T9" s="2">
        <f t="shared" si="32"/>
        <v>195450.47053333625</v>
      </c>
      <c r="U9" s="2">
        <f t="shared" ref="U9:Y9" si="33">SUM(U6:U8)</f>
        <v>221181.39216559078</v>
      </c>
      <c r="V9" s="2">
        <f t="shared" si="33"/>
        <v>263343.1733188408</v>
      </c>
      <c r="W9" s="2">
        <f t="shared" si="33"/>
        <v>318348.84401317069</v>
      </c>
      <c r="X9" s="2">
        <f t="shared" si="33"/>
        <v>391263.17545643949</v>
      </c>
      <c r="Y9" s="2">
        <f t="shared" si="33"/>
        <v>489422.09600544185</v>
      </c>
    </row>
    <row r="10" spans="1:25" s="4" customFormat="1" x14ac:dyDescent="0.2">
      <c r="B10" s="4" t="s">
        <v>31</v>
      </c>
      <c r="C10" s="4">
        <f>C5-C9</f>
        <v>3696</v>
      </c>
      <c r="D10" s="4">
        <f t="shared" ref="D10:G10" si="34">D5-D9</f>
        <v>0</v>
      </c>
      <c r="E10" s="4">
        <f t="shared" si="34"/>
        <v>0</v>
      </c>
      <c r="F10" s="4">
        <f t="shared" si="34"/>
        <v>19798</v>
      </c>
      <c r="G10" s="4">
        <f t="shared" si="34"/>
        <v>3153</v>
      </c>
      <c r="H10" s="4">
        <f t="shared" ref="H10" si="35">H5-H9</f>
        <v>0</v>
      </c>
      <c r="I10" s="4">
        <f t="shared" ref="I10" si="36">I5-I9</f>
        <v>0</v>
      </c>
      <c r="J10" s="4">
        <f t="shared" ref="J10" si="37">J5-J9</f>
        <v>0</v>
      </c>
      <c r="L10" s="4">
        <f>L5-L9</f>
        <v>13606</v>
      </c>
      <c r="M10" s="4">
        <f>M5-M9</f>
        <v>20853</v>
      </c>
      <c r="N10" s="4">
        <f t="shared" ref="N10:T10" si="38">N5-N9</f>
        <v>17660</v>
      </c>
      <c r="O10" s="4">
        <f t="shared" si="38"/>
        <v>17450</v>
      </c>
      <c r="P10" s="4">
        <f t="shared" si="38"/>
        <v>30197.88332944896</v>
      </c>
      <c r="Q10" s="4">
        <f t="shared" si="38"/>
        <v>43929.467135939718</v>
      </c>
      <c r="R10" s="4">
        <f t="shared" si="38"/>
        <v>59888.524196560116</v>
      </c>
      <c r="S10" s="4">
        <f t="shared" si="38"/>
        <v>76241.67873565387</v>
      </c>
      <c r="T10" s="4">
        <f t="shared" si="38"/>
        <v>94595.645455917082</v>
      </c>
      <c r="U10" s="4">
        <f t="shared" ref="U10:Y10" si="39">U5-U9</f>
        <v>118599.53284298413</v>
      </c>
      <c r="V10" s="4">
        <f t="shared" si="39"/>
        <v>140302.36955976847</v>
      </c>
      <c r="W10" s="4">
        <f t="shared" si="39"/>
        <v>168848.27211689414</v>
      </c>
      <c r="X10" s="4">
        <f t="shared" si="39"/>
        <v>207289.80689413147</v>
      </c>
      <c r="Y10" s="4">
        <f t="shared" si="39"/>
        <v>260244.50431014993</v>
      </c>
    </row>
    <row r="11" spans="1:25" x14ac:dyDescent="0.2">
      <c r="B11" s="2" t="s">
        <v>32</v>
      </c>
      <c r="C11" s="2">
        <v>1151</v>
      </c>
      <c r="G11" s="2">
        <v>1409</v>
      </c>
      <c r="L11" s="2">
        <v>2593</v>
      </c>
      <c r="M11" s="2">
        <v>3075</v>
      </c>
      <c r="N11" s="2">
        <v>3969</v>
      </c>
      <c r="O11" s="2">
        <v>4540</v>
      </c>
      <c r="P11" s="2">
        <f t="shared" ref="P11:U11" si="40">O11*(1+P30)</f>
        <v>5812.1977274652409</v>
      </c>
      <c r="Q11" s="2">
        <f t="shared" si="40"/>
        <v>7812.5543707117795</v>
      </c>
      <c r="R11" s="2">
        <f t="shared" si="40"/>
        <v>9849.0936739968492</v>
      </c>
      <c r="S11" s="2">
        <f t="shared" si="40"/>
        <v>11646.355404277932</v>
      </c>
      <c r="T11" s="2">
        <f t="shared" si="40"/>
        <v>13479.46940926615</v>
      </c>
      <c r="U11" s="2">
        <f t="shared" si="40"/>
        <v>15790.821983201251</v>
      </c>
      <c r="V11" s="2">
        <f t="shared" ref="V11:Y11" si="41">U11*(1+V30)</f>
        <v>18758.836776219534</v>
      </c>
      <c r="W11" s="2">
        <f t="shared" si="41"/>
        <v>22641.774052927572</v>
      </c>
      <c r="X11" s="2">
        <f t="shared" si="41"/>
        <v>27816.875216210385</v>
      </c>
      <c r="Y11" s="2">
        <f t="shared" si="41"/>
        <v>34839.659795606378</v>
      </c>
    </row>
    <row r="12" spans="1:25" x14ac:dyDescent="0.2">
      <c r="B12" s="2" t="s">
        <v>33</v>
      </c>
      <c r="C12" s="2">
        <v>1374</v>
      </c>
      <c r="G12" s="2">
        <v>1251</v>
      </c>
      <c r="L12" s="2">
        <v>4517</v>
      </c>
      <c r="M12" s="2">
        <v>3946</v>
      </c>
      <c r="N12" s="2">
        <v>4800</v>
      </c>
      <c r="O12" s="2">
        <v>5150</v>
      </c>
      <c r="P12" s="2">
        <f t="shared" ref="P12:U12" si="42">O12*(1+P30)</f>
        <v>6593.1317833581479</v>
      </c>
      <c r="Q12" s="2">
        <f t="shared" si="42"/>
        <v>8862.2588125915554</v>
      </c>
      <c r="R12" s="2">
        <f t="shared" si="42"/>
        <v>11172.430048696866</v>
      </c>
      <c r="S12" s="2">
        <f t="shared" si="42"/>
        <v>13211.17408194523</v>
      </c>
      <c r="T12" s="2">
        <f t="shared" si="42"/>
        <v>15290.587545753449</v>
      </c>
      <c r="U12" s="2">
        <f t="shared" si="42"/>
        <v>17912.496302530049</v>
      </c>
      <c r="V12" s="2">
        <f t="shared" ref="V12:Y12" si="43">U12*(1+V30)</f>
        <v>21279.297224125676</v>
      </c>
      <c r="W12" s="2">
        <f t="shared" si="43"/>
        <v>25683.95074285836</v>
      </c>
      <c r="X12" s="2">
        <f t="shared" si="43"/>
        <v>31554.384881824542</v>
      </c>
      <c r="Y12" s="2">
        <f t="shared" si="43"/>
        <v>39520.759459773741</v>
      </c>
    </row>
    <row r="13" spans="1:25" x14ac:dyDescent="0.2">
      <c r="B13" s="2" t="s">
        <v>109</v>
      </c>
      <c r="C13" s="2">
        <f>SUM(C11:C12)</f>
        <v>2525</v>
      </c>
      <c r="D13" s="2">
        <f t="shared" ref="D13:G13" si="44">SUM(D11:D12)</f>
        <v>0</v>
      </c>
      <c r="E13" s="2">
        <f t="shared" si="44"/>
        <v>0</v>
      </c>
      <c r="F13" s="2">
        <f t="shared" si="44"/>
        <v>0</v>
      </c>
      <c r="G13" s="2">
        <f t="shared" si="44"/>
        <v>2660</v>
      </c>
      <c r="H13" s="2">
        <f t="shared" ref="H13" si="45">SUM(H11:H12)</f>
        <v>0</v>
      </c>
      <c r="I13" s="2">
        <f t="shared" ref="I13" si="46">SUM(I11:I12)</f>
        <v>0</v>
      </c>
      <c r="J13" s="2">
        <f t="shared" ref="J13" si="47">SUM(J11:J12)</f>
        <v>0</v>
      </c>
      <c r="L13" s="2">
        <f>SUM(L11:L12)</f>
        <v>7110</v>
      </c>
      <c r="M13" s="2">
        <f>SUM(M11:M12)</f>
        <v>7021</v>
      </c>
      <c r="N13" s="2">
        <f t="shared" ref="N13:P13" si="48">SUM(N11:N12)</f>
        <v>8769</v>
      </c>
      <c r="O13" s="2">
        <f t="shared" si="48"/>
        <v>9690</v>
      </c>
      <c r="P13" s="2">
        <f t="shared" si="48"/>
        <v>12405.329510823389</v>
      </c>
      <c r="Q13" s="2">
        <f t="shared" ref="Q13" si="49">SUM(Q11:Q12)</f>
        <v>16674.813183303333</v>
      </c>
      <c r="R13" s="2">
        <f t="shared" ref="R13" si="50">SUM(R11:R12)</f>
        <v>21021.523722693717</v>
      </c>
      <c r="S13" s="2">
        <f t="shared" ref="S13" si="51">SUM(S11:S12)</f>
        <v>24857.52948622316</v>
      </c>
      <c r="T13" s="2">
        <f t="shared" ref="T13:U13" si="52">SUM(T11:T12)</f>
        <v>28770.056955019601</v>
      </c>
      <c r="U13" s="2">
        <f t="shared" si="52"/>
        <v>33703.3182857313</v>
      </c>
      <c r="V13" s="2">
        <f t="shared" ref="V13:Y13" si="53">SUM(V11:V12)</f>
        <v>40038.134000345206</v>
      </c>
      <c r="W13" s="2">
        <f t="shared" si="53"/>
        <v>48325.724795785936</v>
      </c>
      <c r="X13" s="2">
        <f t="shared" si="53"/>
        <v>59371.260098034923</v>
      </c>
      <c r="Y13" s="2">
        <f t="shared" si="53"/>
        <v>74360.419255380111</v>
      </c>
    </row>
    <row r="14" spans="1:25" x14ac:dyDescent="0.2">
      <c r="B14" s="2" t="s">
        <v>108</v>
      </c>
      <c r="C14" s="2">
        <f>C10-C13</f>
        <v>1171</v>
      </c>
      <c r="D14" s="2">
        <f t="shared" ref="D14:G14" si="54">D10-D13</f>
        <v>0</v>
      </c>
      <c r="E14" s="2">
        <f t="shared" si="54"/>
        <v>0</v>
      </c>
      <c r="F14" s="2">
        <f t="shared" si="54"/>
        <v>19798</v>
      </c>
      <c r="G14" s="2">
        <f t="shared" si="54"/>
        <v>493</v>
      </c>
      <c r="H14" s="2">
        <f t="shared" ref="H14" si="55">H10-H13</f>
        <v>0</v>
      </c>
      <c r="I14" s="2">
        <f t="shared" ref="I14" si="56">I10-I13</f>
        <v>0</v>
      </c>
      <c r="J14" s="2">
        <f t="shared" ref="J14" si="57">J10-J13</f>
        <v>0</v>
      </c>
      <c r="L14" s="2">
        <f>L10-L13</f>
        <v>6496</v>
      </c>
      <c r="M14" s="2">
        <f>M10-M13</f>
        <v>13832</v>
      </c>
      <c r="N14" s="2">
        <f t="shared" ref="N14:T14" si="58">N10-N13</f>
        <v>8891</v>
      </c>
      <c r="O14" s="2">
        <f t="shared" si="58"/>
        <v>7760</v>
      </c>
      <c r="P14" s="2">
        <f t="shared" si="58"/>
        <v>17792.553818625573</v>
      </c>
      <c r="Q14" s="2">
        <f t="shared" si="58"/>
        <v>27254.653952636385</v>
      </c>
      <c r="R14" s="2">
        <f t="shared" si="58"/>
        <v>38867.000473866399</v>
      </c>
      <c r="S14" s="2">
        <f t="shared" si="58"/>
        <v>51384.149249430709</v>
      </c>
      <c r="T14" s="2">
        <f t="shared" si="58"/>
        <v>65825.588500897487</v>
      </c>
      <c r="U14" s="2">
        <f t="shared" ref="U14:Y14" si="59">U10-U13</f>
        <v>84896.214557252824</v>
      </c>
      <c r="V14" s="2">
        <f t="shared" si="59"/>
        <v>100264.23555942326</v>
      </c>
      <c r="W14" s="2">
        <f t="shared" si="59"/>
        <v>120522.5473211082</v>
      </c>
      <c r="X14" s="2">
        <f t="shared" si="59"/>
        <v>147918.54679609655</v>
      </c>
      <c r="Y14" s="2">
        <f t="shared" si="59"/>
        <v>185884.08505476982</v>
      </c>
    </row>
    <row r="15" spans="1:25" x14ac:dyDescent="0.2">
      <c r="B15" s="2" t="s">
        <v>36</v>
      </c>
      <c r="C15" s="2">
        <f>350-76</f>
        <v>274</v>
      </c>
      <c r="D15" s="4"/>
      <c r="E15" s="4"/>
      <c r="F15" s="4"/>
      <c r="G15" s="2">
        <f>400-91</f>
        <v>309</v>
      </c>
      <c r="H15" s="4"/>
      <c r="I15" s="4"/>
      <c r="J15" s="4"/>
      <c r="K15" s="4"/>
      <c r="L15" s="2">
        <v>56</v>
      </c>
      <c r="M15" s="2">
        <f>296-191</f>
        <v>105</v>
      </c>
      <c r="N15" s="2">
        <f>1066-156</f>
        <v>910</v>
      </c>
      <c r="O15" s="2">
        <f>1569-350</f>
        <v>1219</v>
      </c>
      <c r="P15" s="2">
        <f t="shared" ref="P15:Y15" si="60">O88*$AB$131</f>
        <v>339.88</v>
      </c>
      <c r="Q15" s="2">
        <f t="shared" si="60"/>
        <v>626.37245433428404</v>
      </c>
      <c r="R15" s="2">
        <f t="shared" si="60"/>
        <v>1066.8926715644207</v>
      </c>
      <c r="S15" s="2">
        <f t="shared" si="60"/>
        <v>1697.8481832622276</v>
      </c>
      <c r="T15" s="2">
        <f t="shared" si="60"/>
        <v>2536.5437426987764</v>
      </c>
      <c r="U15" s="2">
        <f t="shared" si="60"/>
        <v>3616.6654321475976</v>
      </c>
      <c r="V15" s="2">
        <f t="shared" si="60"/>
        <v>5015.1689359801239</v>
      </c>
      <c r="W15" s="2">
        <f t="shared" si="60"/>
        <v>6678.5835270074977</v>
      </c>
      <c r="X15" s="2">
        <f t="shared" si="60"/>
        <v>8688.361394407726</v>
      </c>
      <c r="Y15" s="2">
        <f t="shared" si="60"/>
        <v>11162.750543817694</v>
      </c>
    </row>
    <row r="16" spans="1:25" x14ac:dyDescent="0.2">
      <c r="B16" s="2" t="s">
        <v>34</v>
      </c>
      <c r="C16" s="2">
        <f>C14+C15</f>
        <v>1445</v>
      </c>
      <c r="D16" s="2">
        <f t="shared" ref="D16:G16" si="61">D14+D15</f>
        <v>0</v>
      </c>
      <c r="E16" s="2">
        <f t="shared" si="61"/>
        <v>0</v>
      </c>
      <c r="F16" s="2">
        <f t="shared" si="61"/>
        <v>19798</v>
      </c>
      <c r="G16" s="2">
        <f t="shared" si="61"/>
        <v>802</v>
      </c>
      <c r="H16" s="2">
        <f t="shared" ref="H16" si="62">H14+H15</f>
        <v>0</v>
      </c>
      <c r="I16" s="2">
        <f t="shared" ref="I16" si="63">I14+I15</f>
        <v>0</v>
      </c>
      <c r="J16" s="2">
        <f t="shared" ref="J16" si="64">J14+J15</f>
        <v>0</v>
      </c>
      <c r="L16" s="2">
        <f>L14+L15</f>
        <v>6552</v>
      </c>
      <c r="M16" s="2">
        <f>M14+M15</f>
        <v>13937</v>
      </c>
      <c r="N16" s="2">
        <f t="shared" ref="N16:T16" si="65">N14+N15</f>
        <v>9801</v>
      </c>
      <c r="O16" s="2">
        <f t="shared" si="65"/>
        <v>8979</v>
      </c>
      <c r="P16" s="2">
        <f t="shared" si="65"/>
        <v>18132.433818625574</v>
      </c>
      <c r="Q16" s="2">
        <f t="shared" si="65"/>
        <v>27881.026406970668</v>
      </c>
      <c r="R16" s="2">
        <f t="shared" si="65"/>
        <v>39933.893145430819</v>
      </c>
      <c r="S16" s="2">
        <f t="shared" si="65"/>
        <v>53081.997432692937</v>
      </c>
      <c r="T16" s="2">
        <f t="shared" si="65"/>
        <v>68362.132243596265</v>
      </c>
      <c r="U16" s="2">
        <f t="shared" ref="U16:Y16" si="66">U14+U15</f>
        <v>88512.879989400419</v>
      </c>
      <c r="V16" s="2">
        <f t="shared" si="66"/>
        <v>105279.40449540339</v>
      </c>
      <c r="W16" s="2">
        <f t="shared" si="66"/>
        <v>127201.1308481157</v>
      </c>
      <c r="X16" s="2">
        <f t="shared" si="66"/>
        <v>156606.90819050427</v>
      </c>
      <c r="Y16" s="2">
        <f t="shared" si="66"/>
        <v>197046.83559858752</v>
      </c>
    </row>
    <row r="17" spans="2:172" x14ac:dyDescent="0.2">
      <c r="B17" s="2" t="s">
        <v>35</v>
      </c>
      <c r="C17" s="2">
        <v>483</v>
      </c>
      <c r="G17" s="2">
        <v>169</v>
      </c>
      <c r="L17" s="2">
        <v>699</v>
      </c>
      <c r="M17" s="2">
        <v>1132</v>
      </c>
      <c r="N17" s="2">
        <v>-5001</v>
      </c>
      <c r="O17" s="2">
        <v>1837</v>
      </c>
      <c r="P17" s="2">
        <f t="shared" ref="P17:U17" si="67">P16*P32</f>
        <v>3807.8111019113703</v>
      </c>
      <c r="Q17" s="2">
        <f t="shared" si="67"/>
        <v>5855.0155454638398</v>
      </c>
      <c r="R17" s="2">
        <f t="shared" si="67"/>
        <v>8386.1175605404715</v>
      </c>
      <c r="S17" s="2">
        <f t="shared" si="67"/>
        <v>11147.219460865515</v>
      </c>
      <c r="T17" s="2">
        <f t="shared" si="67"/>
        <v>14356.047771155216</v>
      </c>
      <c r="U17" s="2">
        <f t="shared" si="67"/>
        <v>18587.704797774088</v>
      </c>
      <c r="V17" s="2">
        <f t="shared" ref="V17:Y17" si="68">V16*V32</f>
        <v>22108.674944034712</v>
      </c>
      <c r="W17" s="2">
        <f t="shared" si="68"/>
        <v>26712.237478104296</v>
      </c>
      <c r="X17" s="2">
        <f t="shared" si="68"/>
        <v>32887.450720005894</v>
      </c>
      <c r="Y17" s="2">
        <f t="shared" si="68"/>
        <v>41379.835475703381</v>
      </c>
    </row>
    <row r="18" spans="2:172" x14ac:dyDescent="0.2">
      <c r="B18" s="4" t="s">
        <v>19</v>
      </c>
      <c r="C18" s="4">
        <f>C16-C17</f>
        <v>962</v>
      </c>
      <c r="D18" s="4">
        <f t="shared" ref="D18:G18" si="69">D16-D17</f>
        <v>0</v>
      </c>
      <c r="E18" s="4">
        <f t="shared" si="69"/>
        <v>0</v>
      </c>
      <c r="F18" s="4">
        <f t="shared" si="69"/>
        <v>19798</v>
      </c>
      <c r="G18" s="4">
        <f t="shared" si="69"/>
        <v>633</v>
      </c>
      <c r="H18" s="4">
        <f t="shared" ref="H18" si="70">H16-H17</f>
        <v>0</v>
      </c>
      <c r="I18" s="4">
        <f t="shared" ref="I18" si="71">I16-I17</f>
        <v>0</v>
      </c>
      <c r="J18" s="4">
        <f t="shared" ref="J18" si="72">J16-J17</f>
        <v>0</v>
      </c>
      <c r="K18" s="4"/>
      <c r="L18" s="4">
        <f>L16-L17</f>
        <v>5853</v>
      </c>
      <c r="M18" s="4">
        <f>M16-M17</f>
        <v>12805</v>
      </c>
      <c r="N18" s="4">
        <f t="shared" ref="N18:O18" si="73">N16-N17</f>
        <v>14802</v>
      </c>
      <c r="O18" s="4">
        <f t="shared" si="73"/>
        <v>7142</v>
      </c>
      <c r="P18" s="4">
        <f t="shared" ref="P18" si="74">P16-P17</f>
        <v>14324.622716714202</v>
      </c>
      <c r="Q18" s="4">
        <f t="shared" ref="Q18" si="75">Q16-Q17</f>
        <v>22026.010861506827</v>
      </c>
      <c r="R18" s="4">
        <f t="shared" ref="R18" si="76">R16-R17</f>
        <v>31547.775584890347</v>
      </c>
      <c r="S18" s="4">
        <f t="shared" ref="S18" si="77">S16-S17</f>
        <v>41934.777971827425</v>
      </c>
      <c r="T18" s="4">
        <f t="shared" ref="T18:U18" si="78">T16-T17</f>
        <v>54006.084472441049</v>
      </c>
      <c r="U18" s="4">
        <f t="shared" si="78"/>
        <v>69925.175191626331</v>
      </c>
      <c r="V18" s="4">
        <f t="shared" ref="V18:Y18" si="79">V16-V17</f>
        <v>83170.729551368684</v>
      </c>
      <c r="W18" s="4">
        <f t="shared" si="79"/>
        <v>100488.89337001141</v>
      </c>
      <c r="X18" s="4">
        <f t="shared" si="79"/>
        <v>123719.45747049837</v>
      </c>
      <c r="Y18" s="4">
        <f t="shared" si="79"/>
        <v>155667.00012288414</v>
      </c>
      <c r="Z18" s="4">
        <f t="shared" ref="Z18:BE18" si="80">Y18*(1+$AB$132)</f>
        <v>157223.67012411298</v>
      </c>
      <c r="AA18" s="4">
        <f t="shared" si="80"/>
        <v>158795.90682535412</v>
      </c>
      <c r="AB18" s="4">
        <f t="shared" si="80"/>
        <v>160383.86589360767</v>
      </c>
      <c r="AC18" s="4">
        <f t="shared" si="80"/>
        <v>161987.70455254376</v>
      </c>
      <c r="AD18" s="4">
        <f t="shared" si="80"/>
        <v>163607.5815980692</v>
      </c>
      <c r="AE18" s="4">
        <f t="shared" si="80"/>
        <v>165243.6574140499</v>
      </c>
      <c r="AF18" s="4">
        <f t="shared" si="80"/>
        <v>166896.09398819041</v>
      </c>
      <c r="AG18" s="4">
        <f t="shared" si="80"/>
        <v>168565.05492807232</v>
      </c>
      <c r="AH18" s="4">
        <f t="shared" si="80"/>
        <v>170250.70547735304</v>
      </c>
      <c r="AI18" s="4">
        <f t="shared" si="80"/>
        <v>171953.21253212658</v>
      </c>
      <c r="AJ18" s="4">
        <f t="shared" si="80"/>
        <v>173672.74465744785</v>
      </c>
      <c r="AK18" s="4">
        <f t="shared" si="80"/>
        <v>175409.47210402234</v>
      </c>
      <c r="AL18" s="4">
        <f t="shared" si="80"/>
        <v>177163.56682506256</v>
      </c>
      <c r="AM18" s="4">
        <f t="shared" si="80"/>
        <v>178935.20249331318</v>
      </c>
      <c r="AN18" s="4">
        <f t="shared" si="80"/>
        <v>180724.5545182463</v>
      </c>
      <c r="AO18" s="4">
        <f t="shared" si="80"/>
        <v>182531.80006342876</v>
      </c>
      <c r="AP18" s="4">
        <f t="shared" si="80"/>
        <v>184357.11806406305</v>
      </c>
      <c r="AQ18" s="4">
        <f t="shared" si="80"/>
        <v>186200.68924470368</v>
      </c>
      <c r="AR18" s="4">
        <f t="shared" si="80"/>
        <v>188062.69613715072</v>
      </c>
      <c r="AS18" s="4">
        <f t="shared" si="80"/>
        <v>189943.32309852223</v>
      </c>
      <c r="AT18" s="4">
        <f t="shared" si="80"/>
        <v>191842.75632950745</v>
      </c>
      <c r="AU18" s="4">
        <f t="shared" si="80"/>
        <v>193761.18389280254</v>
      </c>
      <c r="AV18" s="4">
        <f t="shared" si="80"/>
        <v>195698.79573173056</v>
      </c>
      <c r="AW18" s="4">
        <f t="shared" si="80"/>
        <v>197655.78368904785</v>
      </c>
      <c r="AX18" s="4">
        <f t="shared" si="80"/>
        <v>199632.34152593833</v>
      </c>
      <c r="AY18" s="4">
        <f t="shared" si="80"/>
        <v>201628.66494119773</v>
      </c>
      <c r="AZ18" s="4">
        <f t="shared" si="80"/>
        <v>203644.95159060971</v>
      </c>
      <c r="BA18" s="4">
        <f t="shared" si="80"/>
        <v>205681.40110651581</v>
      </c>
      <c r="BB18" s="4">
        <f t="shared" si="80"/>
        <v>207738.21511758098</v>
      </c>
      <c r="BC18" s="4">
        <f t="shared" si="80"/>
        <v>209815.5972687568</v>
      </c>
      <c r="BD18" s="4">
        <f t="shared" si="80"/>
        <v>211913.75324144436</v>
      </c>
      <c r="BE18" s="4">
        <f t="shared" si="80"/>
        <v>214032.89077385879</v>
      </c>
      <c r="BF18" s="4">
        <f t="shared" ref="BF18:CK18" si="81">BE18*(1+$AB$132)</f>
        <v>216173.21968159737</v>
      </c>
      <c r="BG18" s="4">
        <f t="shared" si="81"/>
        <v>218334.95187841335</v>
      </c>
      <c r="BH18" s="4">
        <f t="shared" si="81"/>
        <v>220518.3013971975</v>
      </c>
      <c r="BI18" s="4">
        <f t="shared" si="81"/>
        <v>222723.48441116948</v>
      </c>
      <c r="BJ18" s="4">
        <f t="shared" si="81"/>
        <v>224950.71925528118</v>
      </c>
      <c r="BK18" s="4">
        <f t="shared" si="81"/>
        <v>227200.22644783399</v>
      </c>
      <c r="BL18" s="4">
        <f t="shared" si="81"/>
        <v>229472.22871231232</v>
      </c>
      <c r="BM18" s="4">
        <f t="shared" si="81"/>
        <v>231766.95099943544</v>
      </c>
      <c r="BN18" s="4">
        <f t="shared" si="81"/>
        <v>234084.62050942981</v>
      </c>
      <c r="BO18" s="4">
        <f t="shared" si="81"/>
        <v>236425.46671452411</v>
      </c>
      <c r="BP18" s="4">
        <f t="shared" si="81"/>
        <v>238789.72138166934</v>
      </c>
      <c r="BQ18" s="4">
        <f t="shared" si="81"/>
        <v>241177.61859548604</v>
      </c>
      <c r="BR18" s="4">
        <f t="shared" si="81"/>
        <v>243589.3947814409</v>
      </c>
      <c r="BS18" s="4">
        <f t="shared" si="81"/>
        <v>246025.28872925532</v>
      </c>
      <c r="BT18" s="4">
        <f t="shared" si="81"/>
        <v>248485.54161654788</v>
      </c>
      <c r="BU18" s="4">
        <f t="shared" si="81"/>
        <v>250970.39703271337</v>
      </c>
      <c r="BV18" s="4">
        <f t="shared" si="81"/>
        <v>253480.1010030405</v>
      </c>
      <c r="BW18" s="4">
        <f t="shared" si="81"/>
        <v>256014.90201307091</v>
      </c>
      <c r="BX18" s="4">
        <f t="shared" si="81"/>
        <v>258575.05103320163</v>
      </c>
      <c r="BY18" s="4">
        <f t="shared" si="81"/>
        <v>261160.80154353366</v>
      </c>
      <c r="BZ18" s="4">
        <f t="shared" si="81"/>
        <v>263772.40955896897</v>
      </c>
      <c r="CA18" s="4">
        <f t="shared" si="81"/>
        <v>266410.13365455868</v>
      </c>
      <c r="CB18" s="4">
        <f t="shared" si="81"/>
        <v>269074.23499110428</v>
      </c>
      <c r="CC18" s="4">
        <f t="shared" si="81"/>
        <v>271764.97734101536</v>
      </c>
      <c r="CD18" s="4">
        <f t="shared" si="81"/>
        <v>274482.62711442553</v>
      </c>
      <c r="CE18" s="4">
        <f t="shared" si="81"/>
        <v>277227.4533855698</v>
      </c>
      <c r="CF18" s="4">
        <f t="shared" si="81"/>
        <v>279999.72791942552</v>
      </c>
      <c r="CG18" s="4">
        <f t="shared" si="81"/>
        <v>282799.72519861977</v>
      </c>
      <c r="CH18" s="4">
        <f t="shared" si="81"/>
        <v>285627.72245060594</v>
      </c>
      <c r="CI18" s="4">
        <f t="shared" si="81"/>
        <v>288483.99967511202</v>
      </c>
      <c r="CJ18" s="4">
        <f t="shared" si="81"/>
        <v>291368.83967186313</v>
      </c>
      <c r="CK18" s="4">
        <f t="shared" si="81"/>
        <v>294282.52806858177</v>
      </c>
      <c r="CL18" s="4">
        <f t="shared" ref="CL18:DQ18" si="82">CK18*(1+$AB$132)</f>
        <v>297225.35334926756</v>
      </c>
      <c r="CM18" s="4">
        <f t="shared" si="82"/>
        <v>300197.60688276024</v>
      </c>
      <c r="CN18" s="4">
        <f t="shared" si="82"/>
        <v>303199.58295158786</v>
      </c>
      <c r="CO18" s="4">
        <f t="shared" si="82"/>
        <v>306231.57878110372</v>
      </c>
      <c r="CP18" s="4">
        <f t="shared" si="82"/>
        <v>309293.89456891478</v>
      </c>
      <c r="CQ18" s="4">
        <f t="shared" si="82"/>
        <v>312386.8335146039</v>
      </c>
      <c r="CR18" s="4">
        <f t="shared" si="82"/>
        <v>315510.70184974995</v>
      </c>
      <c r="CS18" s="4">
        <f t="shared" si="82"/>
        <v>318665.80886824743</v>
      </c>
      <c r="CT18" s="4">
        <f t="shared" si="82"/>
        <v>321852.46695692989</v>
      </c>
      <c r="CU18" s="4">
        <f t="shared" si="82"/>
        <v>325070.99162649916</v>
      </c>
      <c r="CV18" s="4">
        <f t="shared" si="82"/>
        <v>328321.70154276415</v>
      </c>
      <c r="CW18" s="4">
        <f t="shared" si="82"/>
        <v>331604.9185581918</v>
      </c>
      <c r="CX18" s="4">
        <f t="shared" si="82"/>
        <v>334920.96774377371</v>
      </c>
      <c r="CY18" s="4">
        <f t="shared" si="82"/>
        <v>338270.17742121144</v>
      </c>
      <c r="CZ18" s="4">
        <f t="shared" si="82"/>
        <v>341652.87919542356</v>
      </c>
      <c r="DA18" s="4">
        <f t="shared" si="82"/>
        <v>345069.40798737778</v>
      </c>
      <c r="DB18" s="4">
        <f t="shared" si="82"/>
        <v>348520.10206725157</v>
      </c>
      <c r="DC18" s="4">
        <f t="shared" si="82"/>
        <v>352005.30308792408</v>
      </c>
      <c r="DD18" s="4">
        <f t="shared" si="82"/>
        <v>355525.35611880332</v>
      </c>
      <c r="DE18" s="4">
        <f t="shared" si="82"/>
        <v>359080.60967999138</v>
      </c>
      <c r="DF18" s="4">
        <f t="shared" si="82"/>
        <v>362671.41577679128</v>
      </c>
      <c r="DG18" s="4">
        <f t="shared" si="82"/>
        <v>366298.12993455923</v>
      </c>
      <c r="DH18" s="4">
        <f t="shared" si="82"/>
        <v>369961.11123390484</v>
      </c>
      <c r="DI18" s="4">
        <f t="shared" si="82"/>
        <v>373660.72234624391</v>
      </c>
      <c r="DJ18" s="4">
        <f t="shared" si="82"/>
        <v>377397.32956970634</v>
      </c>
      <c r="DK18" s="4">
        <f t="shared" si="82"/>
        <v>381171.30286540341</v>
      </c>
      <c r="DL18" s="4">
        <f t="shared" si="82"/>
        <v>384983.01589405746</v>
      </c>
      <c r="DM18" s="4">
        <f t="shared" si="82"/>
        <v>388832.84605299804</v>
      </c>
      <c r="DN18" s="4">
        <f t="shared" si="82"/>
        <v>392721.17451352801</v>
      </c>
      <c r="DO18" s="4">
        <f t="shared" si="82"/>
        <v>396648.38625866332</v>
      </c>
      <c r="DP18" s="4">
        <f t="shared" si="82"/>
        <v>400614.87012124993</v>
      </c>
      <c r="DQ18" s="4">
        <f t="shared" si="82"/>
        <v>404621.01882246241</v>
      </c>
      <c r="DR18" s="4">
        <f t="shared" ref="DR18:EW18" si="83">DQ18*(1+$AB$132)</f>
        <v>408667.22901068704</v>
      </c>
      <c r="DS18" s="4">
        <f t="shared" si="83"/>
        <v>412753.90130079392</v>
      </c>
      <c r="DT18" s="4">
        <f t="shared" si="83"/>
        <v>416881.44031380187</v>
      </c>
      <c r="DU18" s="4">
        <f t="shared" si="83"/>
        <v>421050.25471693987</v>
      </c>
      <c r="DV18" s="4">
        <f t="shared" si="83"/>
        <v>425260.75726410927</v>
      </c>
      <c r="DW18" s="4">
        <f t="shared" si="83"/>
        <v>429513.36483675038</v>
      </c>
      <c r="DX18" s="4">
        <f t="shared" si="83"/>
        <v>433808.49848511786</v>
      </c>
      <c r="DY18" s="4">
        <f t="shared" si="83"/>
        <v>438146.58346996905</v>
      </c>
      <c r="DZ18" s="4">
        <f t="shared" si="83"/>
        <v>442528.04930466873</v>
      </c>
      <c r="EA18" s="4">
        <f t="shared" si="83"/>
        <v>446953.32979771541</v>
      </c>
      <c r="EB18" s="4">
        <f t="shared" si="83"/>
        <v>451422.86309569259</v>
      </c>
      <c r="EC18" s="4">
        <f t="shared" si="83"/>
        <v>455937.09172664949</v>
      </c>
      <c r="ED18" s="4">
        <f t="shared" si="83"/>
        <v>460496.46264391602</v>
      </c>
      <c r="EE18" s="4">
        <f t="shared" si="83"/>
        <v>465101.42727035517</v>
      </c>
      <c r="EF18" s="4">
        <f t="shared" si="83"/>
        <v>469752.44154305873</v>
      </c>
      <c r="EG18" s="4">
        <f t="shared" si="83"/>
        <v>474449.96595848934</v>
      </c>
      <c r="EH18" s="4">
        <f t="shared" si="83"/>
        <v>479194.46561807423</v>
      </c>
      <c r="EI18" s="4">
        <f t="shared" si="83"/>
        <v>483986.41027425497</v>
      </c>
      <c r="EJ18" s="4">
        <f t="shared" si="83"/>
        <v>488826.27437699755</v>
      </c>
      <c r="EK18" s="4">
        <f t="shared" si="83"/>
        <v>493714.53712076752</v>
      </c>
      <c r="EL18" s="4">
        <f t="shared" si="83"/>
        <v>498651.6824919752</v>
      </c>
      <c r="EM18" s="4">
        <f t="shared" si="83"/>
        <v>503638.19931689493</v>
      </c>
      <c r="EN18" s="4">
        <f t="shared" si="83"/>
        <v>508674.58131006389</v>
      </c>
      <c r="EO18" s="4">
        <f t="shared" si="83"/>
        <v>513761.32712316455</v>
      </c>
      <c r="EP18" s="4">
        <f t="shared" si="83"/>
        <v>518898.9403943962</v>
      </c>
      <c r="EQ18" s="4">
        <f t="shared" si="83"/>
        <v>524087.92979834013</v>
      </c>
      <c r="ER18" s="4">
        <f t="shared" si="83"/>
        <v>529328.80909632356</v>
      </c>
      <c r="ES18" s="4">
        <f t="shared" si="83"/>
        <v>534622.09718728682</v>
      </c>
      <c r="ET18" s="4">
        <f t="shared" si="83"/>
        <v>539968.31815915974</v>
      </c>
      <c r="EU18" s="4">
        <f t="shared" si="83"/>
        <v>545368.0013407513</v>
      </c>
      <c r="EV18" s="4">
        <f t="shared" si="83"/>
        <v>550821.68135415879</v>
      </c>
      <c r="EW18" s="4">
        <f t="shared" si="83"/>
        <v>556329.89816770039</v>
      </c>
      <c r="EX18" s="4">
        <f t="shared" ref="EX18:FP18" si="84">EW18*(1+$AB$132)</f>
        <v>561893.19714937743</v>
      </c>
      <c r="EY18" s="4">
        <f t="shared" si="84"/>
        <v>567512.12912087119</v>
      </c>
      <c r="EZ18" s="4">
        <f t="shared" si="84"/>
        <v>573187.25041207985</v>
      </c>
      <c r="FA18" s="4">
        <f t="shared" si="84"/>
        <v>578919.12291620066</v>
      </c>
      <c r="FB18" s="4">
        <f t="shared" si="84"/>
        <v>584708.3141453627</v>
      </c>
      <c r="FC18" s="4">
        <f t="shared" si="84"/>
        <v>590555.39728681638</v>
      </c>
      <c r="FD18" s="4">
        <f t="shared" si="84"/>
        <v>596460.95125968452</v>
      </c>
      <c r="FE18" s="4">
        <f t="shared" si="84"/>
        <v>602425.56077228137</v>
      </c>
      <c r="FF18" s="4">
        <f t="shared" si="84"/>
        <v>608449.81638000417</v>
      </c>
      <c r="FG18" s="4">
        <f t="shared" si="84"/>
        <v>614534.31454380427</v>
      </c>
      <c r="FH18" s="4">
        <f t="shared" si="84"/>
        <v>620679.65768924227</v>
      </c>
      <c r="FI18" s="4">
        <f t="shared" si="84"/>
        <v>626886.45426613465</v>
      </c>
      <c r="FJ18" s="4">
        <f t="shared" si="84"/>
        <v>633155.318808796</v>
      </c>
      <c r="FK18" s="4">
        <f t="shared" si="84"/>
        <v>639486.871996884</v>
      </c>
      <c r="FL18" s="4">
        <f t="shared" si="84"/>
        <v>645881.74071685283</v>
      </c>
      <c r="FM18" s="4">
        <f t="shared" si="84"/>
        <v>652340.55812402139</v>
      </c>
      <c r="FN18" s="4">
        <f t="shared" si="84"/>
        <v>658863.96370526159</v>
      </c>
      <c r="FO18" s="4">
        <f t="shared" si="84"/>
        <v>665452.60334231425</v>
      </c>
      <c r="FP18" s="4">
        <f t="shared" si="84"/>
        <v>672107.12937573739</v>
      </c>
    </row>
    <row r="19" spans="2:172" x14ac:dyDescent="0.2">
      <c r="B19" s="2" t="s">
        <v>38</v>
      </c>
      <c r="C19" s="5">
        <f>C18/C20</f>
        <v>0.30194601381042058</v>
      </c>
      <c r="D19" s="5" t="e">
        <f t="shared" ref="D19:J19" si="85">D18/D20</f>
        <v>#DIV/0!</v>
      </c>
      <c r="E19" s="5" t="e">
        <f t="shared" si="85"/>
        <v>#DIV/0!</v>
      </c>
      <c r="F19" s="5" t="e">
        <f t="shared" si="85"/>
        <v>#DIV/0!</v>
      </c>
      <c r="G19" s="5">
        <f t="shared" si="85"/>
        <v>0.19670602858918582</v>
      </c>
      <c r="H19" s="5" t="e">
        <f t="shared" si="85"/>
        <v>#DIV/0!</v>
      </c>
      <c r="I19" s="5" t="e">
        <f t="shared" si="85"/>
        <v>#DIV/0!</v>
      </c>
      <c r="J19" s="5" t="e">
        <f t="shared" si="85"/>
        <v>#DIV/0!</v>
      </c>
      <c r="L19" s="5">
        <f>L18/Main!$O$3</f>
        <v>1.817162358007995</v>
      </c>
      <c r="M19" s="5">
        <f>M18/Main!$O$3</f>
        <v>3.9755277625649028</v>
      </c>
      <c r="N19" s="5">
        <f>N18/Main!$O$3</f>
        <v>4.5955300227634277</v>
      </c>
      <c r="O19" s="5">
        <f>O18/Main!$O$3</f>
        <v>2.2173541023224161</v>
      </c>
      <c r="P19" s="5">
        <f>P18/Main!$O$3</f>
        <v>4.4473202107430847</v>
      </c>
      <c r="Q19" s="5">
        <f>Q18/Main!$O$3</f>
        <v>6.8383457773117131</v>
      </c>
      <c r="R19" s="5">
        <f>R18/Main!$O$3</f>
        <v>9.7945378902693321</v>
      </c>
      <c r="S19" s="5">
        <f>S18/Main!$O$3</f>
        <v>13.019357598125346</v>
      </c>
      <c r="T19" s="5">
        <f>T18/Main!$O$3</f>
        <v>16.767097865491191</v>
      </c>
      <c r="U19" s="5">
        <f>U18/Main!$O$3</f>
        <v>21.709447503047645</v>
      </c>
      <c r="V19" s="5">
        <f>V18/Main!$O$3</f>
        <v>25.821752781276331</v>
      </c>
      <c r="W19" s="5">
        <f>W18/Main!$O$3</f>
        <v>31.198468209441984</v>
      </c>
      <c r="X19" s="5">
        <f>X18/Main!$O$3</f>
        <v>38.410787812841392</v>
      </c>
      <c r="Y19" s="5">
        <f>Y18/Main!$O$3</f>
        <v>48.329440117432256</v>
      </c>
    </row>
    <row r="20" spans="2:172" x14ac:dyDescent="0.2">
      <c r="B20" s="2" t="s">
        <v>1</v>
      </c>
      <c r="C20" s="2">
        <v>3186</v>
      </c>
      <c r="G20" s="2">
        <v>3218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2:172" x14ac:dyDescent="0.2">
      <c r="L21" s="6"/>
      <c r="M21" s="6"/>
      <c r="N21" s="6"/>
      <c r="O21" s="6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2:172" x14ac:dyDescent="0.2">
      <c r="B22" s="2" t="s">
        <v>29</v>
      </c>
      <c r="C22" s="6">
        <f>C2/C6-1</f>
        <v>0.22674008188620642</v>
      </c>
      <c r="D22" s="6" t="e">
        <f t="shared" ref="D22:J22" si="86">D2/D6-1</f>
        <v>#DIV/0!</v>
      </c>
      <c r="E22" s="6" t="e">
        <f t="shared" si="86"/>
        <v>#DIV/0!</v>
      </c>
      <c r="F22" s="6" t="e">
        <f t="shared" si="86"/>
        <v>#DIV/0!</v>
      </c>
      <c r="G22" s="6">
        <f t="shared" si="86"/>
        <v>0.19376068376068378</v>
      </c>
      <c r="H22" s="6" t="e">
        <f t="shared" si="86"/>
        <v>#DIV/0!</v>
      </c>
      <c r="I22" s="6" t="e">
        <f t="shared" si="86"/>
        <v>#DIV/0!</v>
      </c>
      <c r="J22" s="6" t="e">
        <f t="shared" si="86"/>
        <v>#DIV/0!</v>
      </c>
      <c r="L22" s="6">
        <f t="shared" ref="L22:O24" si="87">L2/L6-1</f>
        <v>0.41442817356931094</v>
      </c>
      <c r="M22" s="6">
        <f t="shared" si="87"/>
        <v>0.39825467637160528</v>
      </c>
      <c r="N22" s="6">
        <f t="shared" si="87"/>
        <v>0.24145566283571074</v>
      </c>
      <c r="O22" s="6">
        <f t="shared" si="87"/>
        <v>0.22580439934471075</v>
      </c>
      <c r="P22" s="6">
        <f>O22*1.1</f>
        <v>0.24838483927918184</v>
      </c>
      <c r="Q22" s="6">
        <f t="shared" ref="Q22:U22" si="88">P22*1.1</f>
        <v>0.27322332320710002</v>
      </c>
      <c r="R22" s="6">
        <f t="shared" si="88"/>
        <v>0.30054565552781004</v>
      </c>
      <c r="S22" s="6">
        <f t="shared" si="88"/>
        <v>0.33060022108059106</v>
      </c>
      <c r="T22" s="6">
        <f t="shared" si="88"/>
        <v>0.3636602431886502</v>
      </c>
      <c r="U22" s="6">
        <f t="shared" si="88"/>
        <v>0.40002626750751524</v>
      </c>
      <c r="V22" s="6">
        <f>U22*1.01</f>
        <v>0.40402653018259038</v>
      </c>
      <c r="W22" s="6">
        <f t="shared" ref="W22:Y22" si="89">V22*1.01</f>
        <v>0.40806679548441627</v>
      </c>
      <c r="X22" s="6">
        <f t="shared" si="89"/>
        <v>0.41214746343926045</v>
      </c>
      <c r="Y22" s="6">
        <f t="shared" si="89"/>
        <v>0.41626893807365306</v>
      </c>
    </row>
    <row r="23" spans="2:172" x14ac:dyDescent="0.2">
      <c r="B23" s="2" t="s">
        <v>28</v>
      </c>
      <c r="C23" s="6">
        <f>C3/C7-1</f>
        <v>0.32711038961038952</v>
      </c>
      <c r="D23" s="6" t="e">
        <f t="shared" ref="D23:J23" si="90">D3/D7-1</f>
        <v>#DIV/0!</v>
      </c>
      <c r="E23" s="6" t="e">
        <f t="shared" si="90"/>
        <v>#DIV/0!</v>
      </c>
      <c r="F23" s="6" t="e">
        <f t="shared" si="90"/>
        <v>#DIV/0!</v>
      </c>
      <c r="G23" s="6">
        <f t="shared" si="90"/>
        <v>0.40359897172236514</v>
      </c>
      <c r="H23" s="6" t="e">
        <f t="shared" si="90"/>
        <v>#DIV/0!</v>
      </c>
      <c r="I23" s="6" t="e">
        <f t="shared" si="90"/>
        <v>#DIV/0!</v>
      </c>
      <c r="J23" s="6" t="e">
        <f t="shared" si="90"/>
        <v>#DIV/0!</v>
      </c>
      <c r="L23" s="6">
        <f t="shared" si="87"/>
        <v>-4.4208361891706627E-2</v>
      </c>
      <c r="M23" s="6">
        <f t="shared" si="87"/>
        <v>7.9536039768019817E-2</v>
      </c>
      <c r="N23" s="6">
        <f t="shared" si="87"/>
        <v>0.2331426236207601</v>
      </c>
      <c r="O23" s="6">
        <f t="shared" si="87"/>
        <v>0.35455278001611612</v>
      </c>
      <c r="P23" s="6">
        <f>O23*1.02</f>
        <v>0.36164383561643842</v>
      </c>
      <c r="Q23" s="6">
        <f t="shared" ref="Q23:U23" si="91">P23*1.02</f>
        <v>0.36887671232876718</v>
      </c>
      <c r="R23" s="6">
        <f t="shared" si="91"/>
        <v>0.37625424657534251</v>
      </c>
      <c r="S23" s="6">
        <f t="shared" si="91"/>
        <v>0.38377933150684934</v>
      </c>
      <c r="T23" s="6">
        <f t="shared" si="91"/>
        <v>0.39145491813698635</v>
      </c>
      <c r="U23" s="6">
        <f t="shared" si="91"/>
        <v>0.39928401649972611</v>
      </c>
      <c r="V23" s="6">
        <f>U23*1.01</f>
        <v>0.4032768566647234</v>
      </c>
      <c r="W23" s="6">
        <f t="shared" ref="W23:Y23" si="92">V23*1.01</f>
        <v>0.40730962523137065</v>
      </c>
      <c r="X23" s="6">
        <f t="shared" si="92"/>
        <v>0.41138272148368438</v>
      </c>
      <c r="Y23" s="6">
        <f t="shared" si="92"/>
        <v>0.41549654869852121</v>
      </c>
    </row>
    <row r="24" spans="2:172" x14ac:dyDescent="0.2">
      <c r="B24" s="2" t="s">
        <v>27</v>
      </c>
      <c r="C24" s="6">
        <f>C4/C8-1</f>
        <v>3.6701404621658273E-2</v>
      </c>
      <c r="D24" s="6" t="e">
        <f t="shared" ref="D24:J24" si="93">D4/D8-1</f>
        <v>#DIV/0!</v>
      </c>
      <c r="E24" s="6" t="e">
        <f t="shared" si="93"/>
        <v>#DIV/0!</v>
      </c>
      <c r="F24" s="6" t="e">
        <f t="shared" si="93"/>
        <v>#DIV/0!</v>
      </c>
      <c r="G24" s="6">
        <f t="shared" si="93"/>
        <v>3.9810800157666471E-2</v>
      </c>
      <c r="H24" s="6" t="e">
        <f t="shared" si="93"/>
        <v>#DIV/0!</v>
      </c>
      <c r="I24" s="6" t="e">
        <f t="shared" si="93"/>
        <v>#DIV/0!</v>
      </c>
      <c r="J24" s="6" t="e">
        <f t="shared" si="93"/>
        <v>#DIV/0!</v>
      </c>
      <c r="L24" s="6">
        <f t="shared" si="87"/>
        <v>-2.6625704045058929E-2</v>
      </c>
      <c r="M24" s="6">
        <f t="shared" si="87"/>
        <v>3.5884353741496566E-2</v>
      </c>
      <c r="N24" s="6">
        <f t="shared" si="87"/>
        <v>6.2452107279693525E-2</v>
      </c>
      <c r="O24" s="6">
        <f t="shared" si="87"/>
        <v>6.178812619695595E-2</v>
      </c>
      <c r="P24" s="6">
        <v>0.06</v>
      </c>
      <c r="Q24" s="6">
        <v>0.06</v>
      </c>
      <c r="R24" s="6">
        <v>0.06</v>
      </c>
      <c r="S24" s="6">
        <v>0.06</v>
      </c>
      <c r="T24" s="6">
        <v>0.06</v>
      </c>
      <c r="U24" s="6">
        <v>0.06</v>
      </c>
      <c r="V24" s="6">
        <v>0.06</v>
      </c>
      <c r="W24" s="6">
        <v>0.06</v>
      </c>
      <c r="X24" s="6">
        <v>0.06</v>
      </c>
      <c r="Y24" s="6">
        <v>0.06</v>
      </c>
      <c r="AE24" s="6"/>
    </row>
    <row r="26" spans="2:172" x14ac:dyDescent="0.2">
      <c r="B26" s="2" t="s">
        <v>30</v>
      </c>
      <c r="C26" s="6">
        <f>C5/C9-1</f>
        <v>0.20994035785288268</v>
      </c>
      <c r="D26" s="6" t="e">
        <f t="shared" ref="D26:J26" si="94">D5/D9-1</f>
        <v>#DIV/0!</v>
      </c>
      <c r="E26" s="6" t="e">
        <f t="shared" si="94"/>
        <v>#DIV/0!</v>
      </c>
      <c r="F26" s="6" t="e">
        <f t="shared" si="94"/>
        <v>#DIV/0!</v>
      </c>
      <c r="G26" s="6">
        <f t="shared" si="94"/>
        <v>0.19484612532443446</v>
      </c>
      <c r="H26" s="6" t="e">
        <f t="shared" si="94"/>
        <v>#DIV/0!</v>
      </c>
      <c r="I26" s="6" t="e">
        <f t="shared" si="94"/>
        <v>#DIV/0!</v>
      </c>
      <c r="J26" s="6" t="e">
        <f t="shared" si="94"/>
        <v>#DIV/0!</v>
      </c>
      <c r="L26" s="6">
        <f t="shared" ref="L26:U26" si="95">L5/L9-1</f>
        <v>0.33831464306139192</v>
      </c>
      <c r="M26" s="6">
        <f t="shared" si="95"/>
        <v>0.34405781319605988</v>
      </c>
      <c r="N26" s="6">
        <f t="shared" si="95"/>
        <v>0.22322500726808481</v>
      </c>
      <c r="O26" s="6">
        <f t="shared" si="95"/>
        <v>0.21747258225324018</v>
      </c>
      <c r="P26" s="6">
        <f t="shared" si="95"/>
        <v>0.31831882154137325</v>
      </c>
      <c r="Q26" s="6">
        <f t="shared" si="95"/>
        <v>0.3537617403674802</v>
      </c>
      <c r="R26" s="6">
        <f t="shared" si="95"/>
        <v>0.39389838635857033</v>
      </c>
      <c r="S26" s="6">
        <f t="shared" si="95"/>
        <v>0.43726541652950957</v>
      </c>
      <c r="T26" s="6">
        <f t="shared" si="95"/>
        <v>0.48398781132523672</v>
      </c>
      <c r="U26" s="6">
        <f t="shared" si="95"/>
        <v>0.53620936047908052</v>
      </c>
      <c r="V26" s="6">
        <f t="shared" ref="V26:Y26" si="96">V5/V9-1</f>
        <v>0.53277390027459881</v>
      </c>
      <c r="W26" s="6">
        <f t="shared" si="96"/>
        <v>0.53038757731411312</v>
      </c>
      <c r="X26" s="6">
        <f t="shared" si="96"/>
        <v>0.52979636187921719</v>
      </c>
      <c r="Y26" s="6">
        <f t="shared" si="96"/>
        <v>0.53173836333547198</v>
      </c>
    </row>
    <row r="27" spans="2:172" x14ac:dyDescent="0.2">
      <c r="B27" s="2" t="s">
        <v>71</v>
      </c>
      <c r="C27" s="6">
        <f>C14/C5</f>
        <v>5.4973944885216654E-2</v>
      </c>
      <c r="D27" s="6" t="e">
        <f t="shared" ref="D27:J27" si="97">D14/D5</f>
        <v>#DIV/0!</v>
      </c>
      <c r="E27" s="6" t="e">
        <f t="shared" si="97"/>
        <v>#DIV/0!</v>
      </c>
      <c r="F27" s="6">
        <f t="shared" si="97"/>
        <v>1</v>
      </c>
      <c r="G27" s="6">
        <f t="shared" si="97"/>
        <v>2.5497801913628135E-2</v>
      </c>
      <c r="H27" s="6" t="e">
        <f t="shared" si="97"/>
        <v>#DIV/0!</v>
      </c>
      <c r="I27" s="6" t="e">
        <f t="shared" si="97"/>
        <v>#DIV/0!</v>
      </c>
      <c r="J27" s="6" t="e">
        <f t="shared" si="97"/>
        <v>#DIV/0!</v>
      </c>
      <c r="L27" s="6">
        <f t="shared" ref="L27:U27" si="98">L14/L5</f>
        <v>0.12069189751593185</v>
      </c>
      <c r="M27" s="6">
        <f t="shared" si="98"/>
        <v>0.16979696054602145</v>
      </c>
      <c r="N27" s="6">
        <f t="shared" si="98"/>
        <v>9.1874799789197395E-2</v>
      </c>
      <c r="O27" s="6">
        <f t="shared" si="98"/>
        <v>7.9434947282219268E-2</v>
      </c>
      <c r="P27" s="6">
        <f t="shared" si="98"/>
        <v>0.1422668288374247</v>
      </c>
      <c r="Q27" s="6">
        <f t="shared" si="98"/>
        <v>0.16212625939578343</v>
      </c>
      <c r="R27" s="6">
        <f t="shared" si="98"/>
        <v>0.18339627098820496</v>
      </c>
      <c r="S27" s="6">
        <f t="shared" si="98"/>
        <v>0.20504296564276414</v>
      </c>
      <c r="T27" s="6">
        <f t="shared" si="98"/>
        <v>0.22694869840400286</v>
      </c>
      <c r="U27" s="6">
        <f t="shared" si="98"/>
        <v>0.24985574029828289</v>
      </c>
      <c r="V27" s="6">
        <f t="shared" ref="V27:Y27" si="99">V14/V5</f>
        <v>0.24839673651388819</v>
      </c>
      <c r="W27" s="6">
        <f t="shared" si="99"/>
        <v>0.24737943499840592</v>
      </c>
      <c r="X27" s="6">
        <f t="shared" si="99"/>
        <v>0.24712690631864737</v>
      </c>
      <c r="Y27" s="6">
        <f t="shared" si="99"/>
        <v>0.24795567119639189</v>
      </c>
    </row>
    <row r="28" spans="2:172" x14ac:dyDescent="0.2">
      <c r="B28" s="2" t="s">
        <v>118</v>
      </c>
      <c r="C28" s="6">
        <f>C13/C5</f>
        <v>0.11853903572602226</v>
      </c>
      <c r="D28" s="6" t="e">
        <f t="shared" ref="D28:U28" si="100">D13/D5</f>
        <v>#DIV/0!</v>
      </c>
      <c r="E28" s="6" t="e">
        <f t="shared" si="100"/>
        <v>#DIV/0!</v>
      </c>
      <c r="F28" s="6">
        <f t="shared" si="100"/>
        <v>0</v>
      </c>
      <c r="G28" s="6">
        <f t="shared" si="100"/>
        <v>0.13757434703904836</v>
      </c>
      <c r="H28" s="6" t="e">
        <f t="shared" si="100"/>
        <v>#DIV/0!</v>
      </c>
      <c r="I28" s="6" t="e">
        <f t="shared" si="100"/>
        <v>#DIV/0!</v>
      </c>
      <c r="J28" s="6" t="e">
        <f t="shared" si="100"/>
        <v>#DIV/0!</v>
      </c>
      <c r="L28" s="6">
        <f t="shared" si="100"/>
        <v>0.13209965999665571</v>
      </c>
      <c r="M28" s="6">
        <f t="shared" si="100"/>
        <v>8.6187424811568589E-2</v>
      </c>
      <c r="N28" s="6">
        <f t="shared" si="100"/>
        <v>9.0614117574116748E-2</v>
      </c>
      <c r="O28" s="6">
        <f t="shared" si="100"/>
        <v>9.9191319479987716E-2</v>
      </c>
      <c r="P28" s="6">
        <f t="shared" si="100"/>
        <v>9.9191319479987716E-2</v>
      </c>
      <c r="Q28" s="6">
        <f t="shared" si="100"/>
        <v>9.9191319479987702E-2</v>
      </c>
      <c r="R28" s="6">
        <f t="shared" si="100"/>
        <v>9.9191319479987716E-2</v>
      </c>
      <c r="S28" s="6">
        <f t="shared" si="100"/>
        <v>9.9191319479987702E-2</v>
      </c>
      <c r="T28" s="6">
        <f t="shared" si="100"/>
        <v>9.9191319479987716E-2</v>
      </c>
      <c r="U28" s="6">
        <f t="shared" si="100"/>
        <v>9.9191319479987716E-2</v>
      </c>
      <c r="V28" s="6">
        <f t="shared" ref="V28:Y28" si="101">V13/V5</f>
        <v>9.9191319479987702E-2</v>
      </c>
      <c r="W28" s="6">
        <f t="shared" si="101"/>
        <v>9.9191319479987716E-2</v>
      </c>
      <c r="X28" s="6">
        <f t="shared" si="101"/>
        <v>9.9191319479987702E-2</v>
      </c>
      <c r="Y28" s="6">
        <f t="shared" si="101"/>
        <v>9.9191319479987702E-2</v>
      </c>
    </row>
    <row r="29" spans="2:172" x14ac:dyDescent="0.2"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2:172" x14ac:dyDescent="0.2">
      <c r="B30" s="4" t="s">
        <v>113</v>
      </c>
      <c r="C30" s="4"/>
      <c r="D30" s="4"/>
      <c r="E30" s="4"/>
      <c r="F30" s="4"/>
      <c r="G30" s="7">
        <f>G5/C5-1</f>
        <v>-9.2296136331627587E-2</v>
      </c>
      <c r="H30" s="7" t="e">
        <f t="shared" ref="H30:J30" si="102">H5/D5-1</f>
        <v>#DIV/0!</v>
      </c>
      <c r="I30" s="7" t="e">
        <f t="shared" si="102"/>
        <v>#DIV/0!</v>
      </c>
      <c r="J30" s="7">
        <f t="shared" si="102"/>
        <v>-1</v>
      </c>
      <c r="K30" s="4"/>
      <c r="L30" s="4"/>
      <c r="M30" s="7">
        <f t="shared" ref="M30:U30" si="103">M5/L5-1</f>
        <v>0.51351652639206291</v>
      </c>
      <c r="N30" s="7">
        <f t="shared" si="103"/>
        <v>0.18795266504627928</v>
      </c>
      <c r="O30" s="7">
        <f t="shared" si="103"/>
        <v>9.4757835346634955E-3</v>
      </c>
      <c r="P30" s="7">
        <f t="shared" si="103"/>
        <v>0.2802197637588637</v>
      </c>
      <c r="Q30" s="7">
        <f t="shared" si="103"/>
        <v>0.34416527741201164</v>
      </c>
      <c r="R30" s="7">
        <f t="shared" si="103"/>
        <v>0.26067521666406357</v>
      </c>
      <c r="S30" s="7">
        <f t="shared" si="103"/>
        <v>0.18247991031155841</v>
      </c>
      <c r="T30" s="7">
        <f t="shared" si="103"/>
        <v>0.15739808217726892</v>
      </c>
      <c r="U30" s="7">
        <f t="shared" si="103"/>
        <v>0.17147207384485141</v>
      </c>
      <c r="V30" s="7">
        <f t="shared" ref="V30:Y30" si="104">V5/U5-1</f>
        <v>0.18795822004552676</v>
      </c>
      <c r="W30" s="7">
        <f t="shared" si="104"/>
        <v>0.20699243364761366</v>
      </c>
      <c r="X30" s="7">
        <f t="shared" si="104"/>
        <v>0.22856429673688372</v>
      </c>
      <c r="Y30" s="7">
        <f t="shared" si="104"/>
        <v>0.25246489854846965</v>
      </c>
    </row>
    <row r="31" spans="2:172" x14ac:dyDescent="0.2">
      <c r="B31" s="4" t="s">
        <v>114</v>
      </c>
      <c r="C31" s="4"/>
      <c r="D31" s="7">
        <f>D5/C5-1</f>
        <v>-1</v>
      </c>
      <c r="E31" s="7" t="e">
        <f t="shared" ref="E31:J31" si="105">E5/D5-1</f>
        <v>#DIV/0!</v>
      </c>
      <c r="F31" s="7" t="e">
        <f t="shared" si="105"/>
        <v>#DIV/0!</v>
      </c>
      <c r="G31" s="7">
        <f t="shared" si="105"/>
        <v>-2.3386200626325904E-2</v>
      </c>
      <c r="H31" s="7">
        <f t="shared" si="105"/>
        <v>-1</v>
      </c>
      <c r="I31" s="7" t="e">
        <f t="shared" si="105"/>
        <v>#DIV/0!</v>
      </c>
      <c r="J31" s="7" t="e">
        <f t="shared" si="105"/>
        <v>#DIV/0!</v>
      </c>
      <c r="K31" s="4"/>
      <c r="L31" s="4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2:172" x14ac:dyDescent="0.2">
      <c r="B32" s="2" t="s">
        <v>37</v>
      </c>
      <c r="C32" s="6">
        <f>C17/C16</f>
        <v>0.33425605536332181</v>
      </c>
      <c r="D32" s="6" t="e">
        <f t="shared" ref="D32:J32" si="106">D17/D16</f>
        <v>#DIV/0!</v>
      </c>
      <c r="E32" s="6" t="e">
        <f t="shared" si="106"/>
        <v>#DIV/0!</v>
      </c>
      <c r="F32" s="6">
        <f t="shared" si="106"/>
        <v>0</v>
      </c>
      <c r="G32" s="6">
        <f t="shared" si="106"/>
        <v>0.21072319201995013</v>
      </c>
      <c r="H32" s="6" t="e">
        <f t="shared" si="106"/>
        <v>#DIV/0!</v>
      </c>
      <c r="I32" s="6" t="e">
        <f t="shared" si="106"/>
        <v>#DIV/0!</v>
      </c>
      <c r="J32" s="6" t="e">
        <f t="shared" si="106"/>
        <v>#DIV/0!</v>
      </c>
      <c r="L32" s="6">
        <f>L17/L16</f>
        <v>0.10668498168498168</v>
      </c>
      <c r="M32" s="6">
        <f>M17/M16</f>
        <v>8.1222644758556367E-2</v>
      </c>
      <c r="N32" s="6">
        <f>N17/N16</f>
        <v>-0.51025405570860116</v>
      </c>
      <c r="O32" s="6">
        <f>O17/O16</f>
        <v>0.20458848424100678</v>
      </c>
      <c r="P32" s="6">
        <v>0.21</v>
      </c>
      <c r="Q32" s="6">
        <v>0.21</v>
      </c>
      <c r="R32" s="6">
        <v>0.21</v>
      </c>
      <c r="S32" s="6">
        <v>0.21</v>
      </c>
      <c r="T32" s="6">
        <v>0.21</v>
      </c>
      <c r="U32" s="6">
        <v>0.21</v>
      </c>
      <c r="V32" s="6">
        <v>0.21</v>
      </c>
      <c r="W32" s="6">
        <v>0.21</v>
      </c>
      <c r="X32" s="6">
        <v>0.21</v>
      </c>
      <c r="Y32" s="6">
        <v>0.21</v>
      </c>
    </row>
    <row r="34" spans="2:171" x14ac:dyDescent="0.2">
      <c r="B34" s="2" t="s">
        <v>115</v>
      </c>
      <c r="G34" s="6">
        <f>G2/C2-1</f>
        <v>-0.19628265623201746</v>
      </c>
      <c r="H34" s="6" t="e">
        <f t="shared" ref="H34:J34" si="107">H2/D2-1</f>
        <v>#DIV/0!</v>
      </c>
      <c r="I34" s="6" t="e">
        <f t="shared" si="107"/>
        <v>#DIV/0!</v>
      </c>
      <c r="J34" s="6">
        <f t="shared" si="107"/>
        <v>-1</v>
      </c>
      <c r="M34" s="6">
        <f t="shared" ref="M34:U34" si="108">M2/L2-1</f>
        <v>0.51299966124661256</v>
      </c>
      <c r="N34" s="6">
        <f t="shared" si="108"/>
        <v>0.15332624331812705</v>
      </c>
      <c r="O34" s="6">
        <f t="shared" si="108"/>
        <v>-6.4900083718560042E-2</v>
      </c>
      <c r="P34" s="6">
        <f t="shared" si="108"/>
        <v>0.24875397329185667</v>
      </c>
      <c r="Q34" s="6">
        <f t="shared" si="108"/>
        <v>0.36682416502946968</v>
      </c>
      <c r="R34" s="6">
        <f t="shared" si="108"/>
        <v>0.2583017988007994</v>
      </c>
      <c r="S34" s="6">
        <f t="shared" si="108"/>
        <v>0.15796470402889118</v>
      </c>
      <c r="T34" s="6">
        <f t="shared" si="108"/>
        <v>0.12258299157631147</v>
      </c>
      <c r="U34" s="6">
        <f t="shared" si="108"/>
        <v>0.13671701284617588</v>
      </c>
      <c r="V34" s="6">
        <f t="shared" ref="V34:V36" si="109">V2/U2-1</f>
        <v>0.15522893845289798</v>
      </c>
      <c r="W34" s="6">
        <f t="shared" ref="W34:W36" si="110">W2/V2-1</f>
        <v>0.17880951963946279</v>
      </c>
      <c r="X34" s="6">
        <f t="shared" ref="X34:X36" si="111">X2/W2-1</f>
        <v>0.20779314829498219</v>
      </c>
      <c r="Y34" s="6">
        <f t="shared" ref="Y34:Y36" si="112">Y2/X2-1</f>
        <v>0.24188533239425092</v>
      </c>
    </row>
    <row r="35" spans="2:171" x14ac:dyDescent="0.2">
      <c r="B35" s="2" t="s">
        <v>116</v>
      </c>
      <c r="G35" s="6">
        <f>G3/C3-1</f>
        <v>0.66972477064220182</v>
      </c>
      <c r="H35" s="6" t="e">
        <f t="shared" ref="H35:J35" si="113">H3/D3-1</f>
        <v>#DIV/0!</v>
      </c>
      <c r="I35" s="6" t="e">
        <f t="shared" si="113"/>
        <v>#DIV/0!</v>
      </c>
      <c r="J35" s="6" t="e">
        <f t="shared" si="113"/>
        <v>#DIV/0!</v>
      </c>
      <c r="M35" s="6">
        <f t="shared" ref="M35:U35" si="114">M3/L3-1</f>
        <v>0.40157762638938688</v>
      </c>
      <c r="N35" s="6">
        <f t="shared" si="114"/>
        <v>0.54387311332821686</v>
      </c>
      <c r="O35" s="6">
        <f t="shared" si="114"/>
        <v>0.67125103562551791</v>
      </c>
      <c r="P35" s="6">
        <f t="shared" si="114"/>
        <v>0.5</v>
      </c>
      <c r="Q35" s="6">
        <f t="shared" si="114"/>
        <v>0.24</v>
      </c>
      <c r="R35" s="6">
        <f t="shared" si="114"/>
        <v>0.24</v>
      </c>
      <c r="S35" s="6">
        <f t="shared" si="114"/>
        <v>0.24</v>
      </c>
      <c r="T35" s="6">
        <f t="shared" si="114"/>
        <v>0.24</v>
      </c>
      <c r="U35" s="6">
        <f t="shared" si="114"/>
        <v>0.24</v>
      </c>
      <c r="V35" s="6">
        <f t="shared" si="109"/>
        <v>0.24</v>
      </c>
      <c r="W35" s="6">
        <f t="shared" si="110"/>
        <v>0.24000000000000021</v>
      </c>
      <c r="X35" s="6">
        <f t="shared" si="111"/>
        <v>0.24</v>
      </c>
      <c r="Y35" s="6">
        <f t="shared" si="112"/>
        <v>0.24</v>
      </c>
      <c r="AC35" s="6"/>
    </row>
    <row r="36" spans="2:171" x14ac:dyDescent="0.2">
      <c r="B36" s="2" t="s">
        <v>117</v>
      </c>
      <c r="G36" s="6">
        <f>G4/C4-1</f>
        <v>0.15297202797202791</v>
      </c>
      <c r="H36" s="6" t="e">
        <f t="shared" ref="H36:J36" si="115">H4/D4-1</f>
        <v>#DIV/0!</v>
      </c>
      <c r="I36" s="6" t="e">
        <f t="shared" si="115"/>
        <v>#DIV/0!</v>
      </c>
      <c r="J36" s="6" t="e">
        <f t="shared" si="115"/>
        <v>#DIV/0!</v>
      </c>
      <c r="M36" s="6">
        <f t="shared" ref="M36:U36" si="116">M4/L4-1</f>
        <v>0.60205155181483438</v>
      </c>
      <c r="N36" s="6">
        <f t="shared" si="116"/>
        <v>0.36578558528977179</v>
      </c>
      <c r="O36" s="6">
        <f t="shared" si="116"/>
        <v>0.26625796369755972</v>
      </c>
      <c r="P36" s="6">
        <f t="shared" si="116"/>
        <v>0.30000000000000004</v>
      </c>
      <c r="Q36" s="6">
        <f t="shared" si="116"/>
        <v>0.30000000000000004</v>
      </c>
      <c r="R36" s="6">
        <f t="shared" si="116"/>
        <v>0.30000000000000004</v>
      </c>
      <c r="S36" s="6">
        <f t="shared" si="116"/>
        <v>0.30000000000000004</v>
      </c>
      <c r="T36" s="6">
        <f t="shared" si="116"/>
        <v>0.30000000000000027</v>
      </c>
      <c r="U36" s="6">
        <f t="shared" si="116"/>
        <v>0.30000000000000004</v>
      </c>
      <c r="V36" s="6">
        <f t="shared" si="109"/>
        <v>0.30000000000000004</v>
      </c>
      <c r="W36" s="6">
        <f t="shared" si="110"/>
        <v>0.30000000000000004</v>
      </c>
      <c r="X36" s="6">
        <f t="shared" si="111"/>
        <v>0.30000000000000004</v>
      </c>
      <c r="Y36" s="6">
        <f t="shared" si="112"/>
        <v>0.30000000000000027</v>
      </c>
      <c r="AC36" s="6"/>
    </row>
    <row r="37" spans="2:171" x14ac:dyDescent="0.2"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AC37" s="6"/>
    </row>
    <row r="38" spans="2:171" x14ac:dyDescent="0.2">
      <c r="B38" s="2" t="s">
        <v>79</v>
      </c>
      <c r="M38" s="6"/>
      <c r="N38" s="6"/>
      <c r="O38" s="6"/>
      <c r="P38" s="2">
        <f t="shared" ref="P38:U38" si="117">P18*0.73</f>
        <v>10456.974583201367</v>
      </c>
      <c r="Q38" s="2">
        <f t="shared" si="117"/>
        <v>16078.987928899984</v>
      </c>
      <c r="R38" s="2">
        <f t="shared" si="117"/>
        <v>23029.876176969952</v>
      </c>
      <c r="S38" s="2">
        <f t="shared" si="117"/>
        <v>30612.387919434019</v>
      </c>
      <c r="T38" s="2">
        <f t="shared" si="117"/>
        <v>39424.441664881968</v>
      </c>
      <c r="U38" s="2">
        <f t="shared" si="117"/>
        <v>51045.377889887219</v>
      </c>
      <c r="V38" s="2">
        <f t="shared" ref="V38:Y38" si="118">V18*0.73</f>
        <v>60714.63257249914</v>
      </c>
      <c r="W38" s="2">
        <f t="shared" si="118"/>
        <v>73356.892160108328</v>
      </c>
      <c r="X38" s="2">
        <f t="shared" si="118"/>
        <v>90315.203953463802</v>
      </c>
      <c r="Y38" s="2">
        <f t="shared" si="118"/>
        <v>113636.91008970542</v>
      </c>
      <c r="Z38" s="2">
        <f t="shared" ref="Z38:BE38" si="119">Y38*(1+$AB$132)</f>
        <v>114773.27919060246</v>
      </c>
      <c r="AA38" s="2">
        <f t="shared" si="119"/>
        <v>115921.01198250848</v>
      </c>
      <c r="AB38" s="2">
        <f t="shared" si="119"/>
        <v>117080.22210233357</v>
      </c>
      <c r="AC38" s="2">
        <f t="shared" si="119"/>
        <v>118251.02432335691</v>
      </c>
      <c r="AD38" s="2">
        <f t="shared" si="119"/>
        <v>119433.53456659048</v>
      </c>
      <c r="AE38" s="2">
        <f t="shared" si="119"/>
        <v>120627.86991225638</v>
      </c>
      <c r="AF38" s="2">
        <f t="shared" si="119"/>
        <v>121834.14861137894</v>
      </c>
      <c r="AG38" s="2">
        <f t="shared" si="119"/>
        <v>123052.49009749273</v>
      </c>
      <c r="AH38" s="2">
        <f t="shared" si="119"/>
        <v>124283.01499846765</v>
      </c>
      <c r="AI38" s="2">
        <f t="shared" si="119"/>
        <v>125525.84514845232</v>
      </c>
      <c r="AJ38" s="2">
        <f t="shared" si="119"/>
        <v>126781.10359993685</v>
      </c>
      <c r="AK38" s="2">
        <f t="shared" si="119"/>
        <v>128048.91463593622</v>
      </c>
      <c r="AL38" s="2">
        <f t="shared" si="119"/>
        <v>129329.40378229559</v>
      </c>
      <c r="AM38" s="2">
        <f t="shared" si="119"/>
        <v>130622.69782011854</v>
      </c>
      <c r="AN38" s="2">
        <f t="shared" si="119"/>
        <v>131928.92479831973</v>
      </c>
      <c r="AO38" s="2">
        <f t="shared" si="119"/>
        <v>133248.21404630292</v>
      </c>
      <c r="AP38" s="2">
        <f t="shared" si="119"/>
        <v>134580.69618676594</v>
      </c>
      <c r="AQ38" s="2">
        <f t="shared" si="119"/>
        <v>135926.50314863361</v>
      </c>
      <c r="AR38" s="2">
        <f t="shared" si="119"/>
        <v>137285.76818011995</v>
      </c>
      <c r="AS38" s="2">
        <f t="shared" si="119"/>
        <v>138658.62586192114</v>
      </c>
      <c r="AT38" s="2">
        <f t="shared" si="119"/>
        <v>140045.21212054035</v>
      </c>
      <c r="AU38" s="2">
        <f t="shared" si="119"/>
        <v>141445.66424174575</v>
      </c>
      <c r="AV38" s="2">
        <f t="shared" si="119"/>
        <v>142860.12088416322</v>
      </c>
      <c r="AW38" s="2">
        <f t="shared" si="119"/>
        <v>144288.72209300485</v>
      </c>
      <c r="AX38" s="2">
        <f t="shared" si="119"/>
        <v>145731.6093139349</v>
      </c>
      <c r="AY38" s="2">
        <f t="shared" si="119"/>
        <v>147188.92540707425</v>
      </c>
      <c r="AZ38" s="2">
        <f t="shared" si="119"/>
        <v>148660.81466114498</v>
      </c>
      <c r="BA38" s="2">
        <f t="shared" si="119"/>
        <v>150147.42280775643</v>
      </c>
      <c r="BB38" s="2">
        <f t="shared" si="119"/>
        <v>151648.897035834</v>
      </c>
      <c r="BC38" s="2">
        <f t="shared" si="119"/>
        <v>153165.38600619233</v>
      </c>
      <c r="BD38" s="2">
        <f t="shared" si="119"/>
        <v>154697.03986625426</v>
      </c>
      <c r="BE38" s="2">
        <f t="shared" si="119"/>
        <v>156244.01026491681</v>
      </c>
      <c r="BF38" s="2">
        <f t="shared" ref="BF38:CK38" si="120">BE38*(1+$AB$132)</f>
        <v>157806.45036756599</v>
      </c>
      <c r="BG38" s="2">
        <f t="shared" si="120"/>
        <v>159384.51487124164</v>
      </c>
      <c r="BH38" s="2">
        <f t="shared" si="120"/>
        <v>160978.36001995407</v>
      </c>
      <c r="BI38" s="2">
        <f t="shared" si="120"/>
        <v>162588.1436201536</v>
      </c>
      <c r="BJ38" s="2">
        <f t="shared" si="120"/>
        <v>164214.02505635514</v>
      </c>
      <c r="BK38" s="2">
        <f t="shared" si="120"/>
        <v>165856.1653069187</v>
      </c>
      <c r="BL38" s="2">
        <f t="shared" si="120"/>
        <v>167514.72695998789</v>
      </c>
      <c r="BM38" s="2">
        <f t="shared" si="120"/>
        <v>169189.87422958776</v>
      </c>
      <c r="BN38" s="2">
        <f t="shared" si="120"/>
        <v>170881.77297188365</v>
      </c>
      <c r="BO38" s="2">
        <f t="shared" si="120"/>
        <v>172590.59070160249</v>
      </c>
      <c r="BP38" s="2">
        <f t="shared" si="120"/>
        <v>174316.4966086185</v>
      </c>
      <c r="BQ38" s="2">
        <f t="shared" si="120"/>
        <v>176059.66157470469</v>
      </c>
      <c r="BR38" s="2">
        <f t="shared" si="120"/>
        <v>177820.25819045174</v>
      </c>
      <c r="BS38" s="2">
        <f t="shared" si="120"/>
        <v>179598.46077235625</v>
      </c>
      <c r="BT38" s="2">
        <f t="shared" si="120"/>
        <v>181394.44538007982</v>
      </c>
      <c r="BU38" s="2">
        <f t="shared" si="120"/>
        <v>183208.38983388062</v>
      </c>
      <c r="BV38" s="2">
        <f t="shared" si="120"/>
        <v>185040.47373221943</v>
      </c>
      <c r="BW38" s="2">
        <f t="shared" si="120"/>
        <v>186890.87846954161</v>
      </c>
      <c r="BX38" s="2">
        <f t="shared" si="120"/>
        <v>188759.78725423702</v>
      </c>
      <c r="BY38" s="2">
        <f t="shared" si="120"/>
        <v>190647.38512677938</v>
      </c>
      <c r="BZ38" s="2">
        <f t="shared" si="120"/>
        <v>192553.85897804718</v>
      </c>
      <c r="CA38" s="2">
        <f t="shared" si="120"/>
        <v>194479.39756782766</v>
      </c>
      <c r="CB38" s="2">
        <f t="shared" si="120"/>
        <v>196424.19154350593</v>
      </c>
      <c r="CC38" s="2">
        <f t="shared" si="120"/>
        <v>198388.433458941</v>
      </c>
      <c r="CD38" s="2">
        <f t="shared" si="120"/>
        <v>200372.31779353041</v>
      </c>
      <c r="CE38" s="2">
        <f t="shared" si="120"/>
        <v>202376.04097146573</v>
      </c>
      <c r="CF38" s="2">
        <f t="shared" si="120"/>
        <v>204399.80138118038</v>
      </c>
      <c r="CG38" s="2">
        <f t="shared" si="120"/>
        <v>206443.79939499218</v>
      </c>
      <c r="CH38" s="2">
        <f t="shared" si="120"/>
        <v>208508.2373889421</v>
      </c>
      <c r="CI38" s="2">
        <f t="shared" si="120"/>
        <v>210593.31976283152</v>
      </c>
      <c r="CJ38" s="2">
        <f t="shared" si="120"/>
        <v>212699.25296045985</v>
      </c>
      <c r="CK38" s="2">
        <f t="shared" si="120"/>
        <v>214826.24549006447</v>
      </c>
      <c r="CL38" s="2">
        <f t="shared" ref="CL38:DQ38" si="121">CK38*(1+$AB$132)</f>
        <v>216974.50794496512</v>
      </c>
      <c r="CM38" s="2">
        <f t="shared" si="121"/>
        <v>219144.25302441476</v>
      </c>
      <c r="CN38" s="2">
        <f t="shared" si="121"/>
        <v>221335.69555465892</v>
      </c>
      <c r="CO38" s="2">
        <f t="shared" si="121"/>
        <v>223549.05251020551</v>
      </c>
      <c r="CP38" s="2">
        <f t="shared" si="121"/>
        <v>225784.54303530758</v>
      </c>
      <c r="CQ38" s="2">
        <f t="shared" si="121"/>
        <v>228042.38846566065</v>
      </c>
      <c r="CR38" s="2">
        <f t="shared" si="121"/>
        <v>230322.81235031725</v>
      </c>
      <c r="CS38" s="2">
        <f t="shared" si="121"/>
        <v>232626.04047382044</v>
      </c>
      <c r="CT38" s="2">
        <f t="shared" si="121"/>
        <v>234952.30087855866</v>
      </c>
      <c r="CU38" s="2">
        <f t="shared" si="121"/>
        <v>237301.82388734425</v>
      </c>
      <c r="CV38" s="2">
        <f t="shared" si="121"/>
        <v>239674.8421262177</v>
      </c>
      <c r="CW38" s="2">
        <f t="shared" si="121"/>
        <v>242071.59054747989</v>
      </c>
      <c r="CX38" s="2">
        <f t="shared" si="121"/>
        <v>244492.30645295468</v>
      </c>
      <c r="CY38" s="2">
        <f t="shared" si="121"/>
        <v>246937.22951748423</v>
      </c>
      <c r="CZ38" s="2">
        <f t="shared" si="121"/>
        <v>249406.60181265906</v>
      </c>
      <c r="DA38" s="2">
        <f t="shared" si="121"/>
        <v>251900.66783078565</v>
      </c>
      <c r="DB38" s="2">
        <f t="shared" si="121"/>
        <v>254419.67450909351</v>
      </c>
      <c r="DC38" s="2">
        <f t="shared" si="121"/>
        <v>256963.87125418446</v>
      </c>
      <c r="DD38" s="2">
        <f t="shared" si="121"/>
        <v>259533.5099667263</v>
      </c>
      <c r="DE38" s="2">
        <f t="shared" si="121"/>
        <v>262128.84506639355</v>
      </c>
      <c r="DF38" s="2">
        <f t="shared" si="121"/>
        <v>264750.13351705746</v>
      </c>
      <c r="DG38" s="2">
        <f t="shared" si="121"/>
        <v>267397.63485222805</v>
      </c>
      <c r="DH38" s="2">
        <f t="shared" si="121"/>
        <v>270071.61120075034</v>
      </c>
      <c r="DI38" s="2">
        <f t="shared" si="121"/>
        <v>272772.32731275784</v>
      </c>
      <c r="DJ38" s="2">
        <f t="shared" si="121"/>
        <v>275500.05058588542</v>
      </c>
      <c r="DK38" s="2">
        <f t="shared" si="121"/>
        <v>278255.05109174427</v>
      </c>
      <c r="DL38" s="2">
        <f t="shared" si="121"/>
        <v>281037.60160266171</v>
      </c>
      <c r="DM38" s="2">
        <f t="shared" si="121"/>
        <v>283847.97761868831</v>
      </c>
      <c r="DN38" s="2">
        <f t="shared" si="121"/>
        <v>286686.45739487518</v>
      </c>
      <c r="DO38" s="2">
        <f t="shared" si="121"/>
        <v>289553.3219688239</v>
      </c>
      <c r="DP38" s="2">
        <f t="shared" si="121"/>
        <v>292448.85518851213</v>
      </c>
      <c r="DQ38" s="2">
        <f t="shared" si="121"/>
        <v>295373.34374039725</v>
      </c>
      <c r="DR38" s="2">
        <f t="shared" ref="DR38:EW38" si="122">DQ38*(1+$AB$132)</f>
        <v>298327.07717780123</v>
      </c>
      <c r="DS38" s="2">
        <f t="shared" si="122"/>
        <v>301310.34794957924</v>
      </c>
      <c r="DT38" s="2">
        <f t="shared" si="122"/>
        <v>304323.45142907504</v>
      </c>
      <c r="DU38" s="2">
        <f t="shared" si="122"/>
        <v>307366.6859433658</v>
      </c>
      <c r="DV38" s="2">
        <f t="shared" si="122"/>
        <v>310440.35280279943</v>
      </c>
      <c r="DW38" s="2">
        <f t="shared" si="122"/>
        <v>313544.75633082743</v>
      </c>
      <c r="DX38" s="2">
        <f t="shared" si="122"/>
        <v>316680.20389413572</v>
      </c>
      <c r="DY38" s="2">
        <f t="shared" si="122"/>
        <v>319847.00593307707</v>
      </c>
      <c r="DZ38" s="2">
        <f t="shared" si="122"/>
        <v>323045.47599240782</v>
      </c>
      <c r="EA38" s="2">
        <f t="shared" si="122"/>
        <v>326275.93075233191</v>
      </c>
      <c r="EB38" s="2">
        <f t="shared" si="122"/>
        <v>329538.69005985523</v>
      </c>
      <c r="EC38" s="2">
        <f t="shared" si="122"/>
        <v>332834.07696045376</v>
      </c>
      <c r="ED38" s="2">
        <f t="shared" si="122"/>
        <v>336162.41773005831</v>
      </c>
      <c r="EE38" s="2">
        <f t="shared" si="122"/>
        <v>339524.04190735891</v>
      </c>
      <c r="EF38" s="2">
        <f t="shared" si="122"/>
        <v>342919.28232643253</v>
      </c>
      <c r="EG38" s="2">
        <f t="shared" si="122"/>
        <v>346348.47514969687</v>
      </c>
      <c r="EH38" s="2">
        <f t="shared" si="122"/>
        <v>349811.95990119386</v>
      </c>
      <c r="EI38" s="2">
        <f t="shared" si="122"/>
        <v>353310.07950020581</v>
      </c>
      <c r="EJ38" s="2">
        <f t="shared" si="122"/>
        <v>356843.18029520789</v>
      </c>
      <c r="EK38" s="2">
        <f t="shared" si="122"/>
        <v>360411.61209815997</v>
      </c>
      <c r="EL38" s="2">
        <f t="shared" si="122"/>
        <v>364015.72821914154</v>
      </c>
      <c r="EM38" s="2">
        <f t="shared" si="122"/>
        <v>367655.88550133299</v>
      </c>
      <c r="EN38" s="2">
        <f t="shared" si="122"/>
        <v>371332.44435634633</v>
      </c>
      <c r="EO38" s="2">
        <f t="shared" si="122"/>
        <v>375045.7687999098</v>
      </c>
      <c r="EP38" s="2">
        <f t="shared" si="122"/>
        <v>378796.22648790892</v>
      </c>
      <c r="EQ38" s="2">
        <f t="shared" si="122"/>
        <v>382584.188752788</v>
      </c>
      <c r="ER38" s="2">
        <f t="shared" si="122"/>
        <v>386410.0306403159</v>
      </c>
      <c r="ES38" s="2">
        <f t="shared" si="122"/>
        <v>390274.13094671909</v>
      </c>
      <c r="ET38" s="2">
        <f t="shared" si="122"/>
        <v>394176.87225618627</v>
      </c>
      <c r="EU38" s="2">
        <f t="shared" si="122"/>
        <v>398118.64097874815</v>
      </c>
      <c r="EV38" s="2">
        <f t="shared" si="122"/>
        <v>402099.82738853566</v>
      </c>
      <c r="EW38" s="2">
        <f t="shared" si="122"/>
        <v>406120.825662421</v>
      </c>
      <c r="EX38" s="2">
        <f t="shared" ref="EX38:FO38" si="123">EW38*(1+$AB$132)</f>
        <v>410182.03391904524</v>
      </c>
      <c r="EY38" s="2">
        <f t="shared" si="123"/>
        <v>414283.85425823572</v>
      </c>
      <c r="EZ38" s="2">
        <f t="shared" si="123"/>
        <v>418426.69280081807</v>
      </c>
      <c r="FA38" s="2">
        <f t="shared" si="123"/>
        <v>422610.95972882624</v>
      </c>
      <c r="FB38" s="2">
        <f t="shared" si="123"/>
        <v>426837.06932611449</v>
      </c>
      <c r="FC38" s="2">
        <f t="shared" si="123"/>
        <v>431105.44001937564</v>
      </c>
      <c r="FD38" s="2">
        <f t="shared" si="123"/>
        <v>435416.49441956938</v>
      </c>
      <c r="FE38" s="2">
        <f t="shared" si="123"/>
        <v>439770.65936376509</v>
      </c>
      <c r="FF38" s="2">
        <f t="shared" si="123"/>
        <v>444168.36595740274</v>
      </c>
      <c r="FG38" s="2">
        <f t="shared" si="123"/>
        <v>448610.04961697676</v>
      </c>
      <c r="FH38" s="2">
        <f t="shared" si="123"/>
        <v>453096.15011314652</v>
      </c>
      <c r="FI38" s="2">
        <f t="shared" si="123"/>
        <v>457627.11161427799</v>
      </c>
      <c r="FJ38" s="2">
        <f t="shared" si="123"/>
        <v>462203.3827304208</v>
      </c>
      <c r="FK38" s="2">
        <f t="shared" si="123"/>
        <v>466825.416557725</v>
      </c>
      <c r="FL38" s="2">
        <f t="shared" si="123"/>
        <v>471493.67072330223</v>
      </c>
      <c r="FM38" s="2">
        <f t="shared" si="123"/>
        <v>476208.60743053525</v>
      </c>
      <c r="FN38" s="2">
        <f t="shared" si="123"/>
        <v>480970.6935048406</v>
      </c>
      <c r="FO38" s="2">
        <f t="shared" si="123"/>
        <v>485780.400439889</v>
      </c>
    </row>
    <row r="39" spans="2:171" x14ac:dyDescent="0.2">
      <c r="B39" s="2" t="s">
        <v>80</v>
      </c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  <c r="AC39" s="6"/>
    </row>
    <row r="40" spans="2:171" x14ac:dyDescent="0.2">
      <c r="M40" s="6"/>
      <c r="N40" s="6"/>
      <c r="O40" s="6"/>
      <c r="P40" s="6"/>
      <c r="Q40" s="5"/>
    </row>
    <row r="41" spans="2:171" x14ac:dyDescent="0.2">
      <c r="B41" s="2" t="s">
        <v>13</v>
      </c>
      <c r="L41" s="2">
        <v>24390</v>
      </c>
      <c r="M41" s="2">
        <v>71177</v>
      </c>
      <c r="N41" s="2">
        <v>70826</v>
      </c>
      <c r="O41" s="2">
        <v>94105</v>
      </c>
    </row>
    <row r="42" spans="2:171" x14ac:dyDescent="0.2">
      <c r="B42" s="2" t="s">
        <v>12</v>
      </c>
      <c r="L42" s="2">
        <v>906032</v>
      </c>
      <c r="M42" s="2">
        <v>1298434</v>
      </c>
      <c r="N42" s="2">
        <v>1775159</v>
      </c>
      <c r="O42" s="2">
        <v>1679338</v>
      </c>
      <c r="P42" s="2">
        <f>F46*4</f>
        <v>1836000</v>
      </c>
      <c r="Q42" s="2">
        <f>P42*1.3</f>
        <v>2386800</v>
      </c>
      <c r="R42" s="2">
        <f>Q42*1.2</f>
        <v>2864160</v>
      </c>
      <c r="S42" s="2">
        <f>R42*1.1</f>
        <v>3150576.0000000005</v>
      </c>
      <c r="T42" s="2">
        <f>S42*1.05</f>
        <v>3308104.8000000007</v>
      </c>
      <c r="U42" s="2">
        <f>T42*1.05</f>
        <v>3473510.040000001</v>
      </c>
      <c r="V42" s="2">
        <f t="shared" ref="V42:Y42" si="124">U42*1.05</f>
        <v>3647185.5420000013</v>
      </c>
      <c r="W42" s="2">
        <f t="shared" si="124"/>
        <v>3829544.8191000014</v>
      </c>
      <c r="X42" s="2">
        <f t="shared" si="124"/>
        <v>4021022.0600550016</v>
      </c>
      <c r="Y42" s="2">
        <f t="shared" si="124"/>
        <v>4222073.163057752</v>
      </c>
    </row>
    <row r="43" spans="2:171" x14ac:dyDescent="0.2">
      <c r="B43" s="2" t="s">
        <v>52</v>
      </c>
      <c r="P43" s="2">
        <v>150000</v>
      </c>
      <c r="Q43" s="2">
        <f>P43*1.1</f>
        <v>165000</v>
      </c>
      <c r="R43" s="2">
        <f>Q43*1.1</f>
        <v>181500.00000000003</v>
      </c>
      <c r="S43" s="2">
        <f>R43*1.1</f>
        <v>199650.00000000006</v>
      </c>
      <c r="T43" s="2">
        <f>S43*1.1</f>
        <v>219615.00000000009</v>
      </c>
      <c r="U43" s="2">
        <f>T43*1.1</f>
        <v>241576.50000000012</v>
      </c>
      <c r="V43" s="2">
        <f t="shared" ref="V43:Y43" si="125">U43*1.1</f>
        <v>265734.15000000014</v>
      </c>
      <c r="W43" s="2">
        <f t="shared" si="125"/>
        <v>292307.56500000018</v>
      </c>
      <c r="X43" s="2">
        <f t="shared" si="125"/>
        <v>321538.32150000019</v>
      </c>
      <c r="Y43" s="2">
        <f t="shared" si="125"/>
        <v>353692.15365000023</v>
      </c>
    </row>
    <row r="44" spans="2:171" x14ac:dyDescent="0.2">
      <c r="B44" s="2" t="s">
        <v>53</v>
      </c>
      <c r="L44" s="6"/>
      <c r="M44" s="6"/>
      <c r="N44" s="6"/>
      <c r="O44" s="6"/>
      <c r="P44" s="2">
        <v>50000</v>
      </c>
      <c r="Q44" s="2">
        <f>P44*2</f>
        <v>100000</v>
      </c>
      <c r="R44" s="2">
        <f>Q44*2</f>
        <v>200000</v>
      </c>
      <c r="S44" s="2">
        <f>R44*1.5</f>
        <v>300000</v>
      </c>
      <c r="T44" s="2">
        <f>S44*1.5</f>
        <v>450000</v>
      </c>
      <c r="U44" s="2">
        <f>T44*1.5</f>
        <v>675000</v>
      </c>
      <c r="V44" s="2">
        <f t="shared" ref="V44:Y44" si="126">U44*1.5</f>
        <v>1012500</v>
      </c>
      <c r="W44" s="2">
        <f t="shared" si="126"/>
        <v>1518750</v>
      </c>
      <c r="X44" s="2">
        <f t="shared" si="126"/>
        <v>2278125</v>
      </c>
      <c r="Y44" s="2">
        <f t="shared" si="126"/>
        <v>3417187.5</v>
      </c>
    </row>
    <row r="45" spans="2:171" x14ac:dyDescent="0.2">
      <c r="B45" s="2" t="s">
        <v>54</v>
      </c>
      <c r="Q45" s="2">
        <v>50000</v>
      </c>
      <c r="R45" s="2">
        <f>Q45*1.1</f>
        <v>55000.000000000007</v>
      </c>
      <c r="S45" s="2">
        <f t="shared" ref="S45:U45" si="127">R45*1.1</f>
        <v>60500.000000000015</v>
      </c>
      <c r="T45" s="2">
        <f t="shared" si="127"/>
        <v>66550.000000000015</v>
      </c>
      <c r="U45" s="2">
        <f t="shared" si="127"/>
        <v>73205.000000000029</v>
      </c>
      <c r="V45" s="2">
        <f t="shared" ref="V45" si="128">U45*1.1</f>
        <v>80525.500000000044</v>
      </c>
      <c r="W45" s="2">
        <f t="shared" ref="W45" si="129">V45*1.1</f>
        <v>88578.050000000061</v>
      </c>
      <c r="X45" s="2">
        <f t="shared" ref="X45" si="130">W45*1.1</f>
        <v>97435.855000000069</v>
      </c>
      <c r="Y45" s="2">
        <f t="shared" ref="Y45" si="131">X45*1.1</f>
        <v>107179.44050000008</v>
      </c>
    </row>
    <row r="46" spans="2:171" x14ac:dyDescent="0.2">
      <c r="B46" s="2" t="s">
        <v>14</v>
      </c>
      <c r="C46" s="2">
        <f>SUM(C42:C42)</f>
        <v>0</v>
      </c>
      <c r="F46" s="2">
        <v>459000</v>
      </c>
      <c r="L46" s="2">
        <f t="shared" ref="L46:U46" si="132">SUM(L42:L45)</f>
        <v>906032</v>
      </c>
      <c r="M46" s="2">
        <f t="shared" si="132"/>
        <v>1298434</v>
      </c>
      <c r="N46" s="2">
        <f t="shared" si="132"/>
        <v>1775159</v>
      </c>
      <c r="O46" s="2">
        <f t="shared" si="132"/>
        <v>1679338</v>
      </c>
      <c r="P46" s="2">
        <f t="shared" si="132"/>
        <v>2036000</v>
      </c>
      <c r="Q46" s="2">
        <f t="shared" si="132"/>
        <v>2701800</v>
      </c>
      <c r="R46" s="2">
        <f t="shared" si="132"/>
        <v>3300660</v>
      </c>
      <c r="S46" s="2">
        <f t="shared" si="132"/>
        <v>3710726.0000000005</v>
      </c>
      <c r="T46" s="2">
        <f t="shared" si="132"/>
        <v>4044269.8000000007</v>
      </c>
      <c r="U46" s="2">
        <f t="shared" si="132"/>
        <v>4463291.540000001</v>
      </c>
      <c r="V46" s="2">
        <f t="shared" ref="V46:Y46" si="133">SUM(V42:V45)</f>
        <v>5005945.1920000017</v>
      </c>
      <c r="W46" s="2">
        <f t="shared" si="133"/>
        <v>5729180.4341000011</v>
      </c>
      <c r="X46" s="2">
        <f t="shared" si="133"/>
        <v>6718121.2365550026</v>
      </c>
      <c r="Y46" s="2">
        <f t="shared" si="133"/>
        <v>8100132.2572077531</v>
      </c>
    </row>
    <row r="47" spans="2:171" x14ac:dyDescent="0.2">
      <c r="B47" s="2" t="s">
        <v>55</v>
      </c>
      <c r="P47" s="2">
        <f>O52*1.02</f>
        <v>46810.945741714888</v>
      </c>
      <c r="Q47" s="2">
        <f>P47*1.01</f>
        <v>47279.055199132039</v>
      </c>
      <c r="R47" s="2">
        <f t="shared" ref="R47:U47" si="134">Q47*1.01</f>
        <v>47751.845751123357</v>
      </c>
      <c r="S47" s="2">
        <f t="shared" si="134"/>
        <v>48229.364208634594</v>
      </c>
      <c r="T47" s="2">
        <f t="shared" si="134"/>
        <v>48711.657850720941</v>
      </c>
      <c r="U47" s="2">
        <f t="shared" si="134"/>
        <v>49198.77442922815</v>
      </c>
      <c r="V47" s="2">
        <f t="shared" ref="V47:V50" si="135">U47*1.01</f>
        <v>49690.76217352043</v>
      </c>
      <c r="W47" s="2">
        <f t="shared" ref="W47:W50" si="136">V47*1.01</f>
        <v>50187.669795255635</v>
      </c>
      <c r="X47" s="2">
        <f t="shared" ref="X47:X50" si="137">W47*1.01</f>
        <v>50689.546493208189</v>
      </c>
      <c r="Y47" s="2">
        <f t="shared" ref="Y47:Y50" si="138">X47*1.01</f>
        <v>51196.441958140269</v>
      </c>
      <c r="AA47" s="2" t="s">
        <v>15</v>
      </c>
      <c r="AB47" s="6">
        <v>0.01</v>
      </c>
    </row>
    <row r="48" spans="2:171" x14ac:dyDescent="0.2">
      <c r="B48" s="2" t="s">
        <v>56</v>
      </c>
      <c r="P48" s="2">
        <v>65000</v>
      </c>
      <c r="Q48" s="2">
        <f>P48*1.01</f>
        <v>65650</v>
      </c>
      <c r="R48" s="2">
        <f t="shared" ref="R48:U48" si="139">Q48*1.01</f>
        <v>66306.5</v>
      </c>
      <c r="S48" s="2">
        <f t="shared" si="139"/>
        <v>66969.565000000002</v>
      </c>
      <c r="T48" s="2">
        <f t="shared" si="139"/>
        <v>67639.260649999997</v>
      </c>
      <c r="U48" s="2">
        <f t="shared" si="139"/>
        <v>68315.653256499994</v>
      </c>
      <c r="V48" s="2">
        <f t="shared" si="135"/>
        <v>68998.809789064995</v>
      </c>
      <c r="W48" s="2">
        <f t="shared" si="136"/>
        <v>69688.797886955639</v>
      </c>
      <c r="X48" s="2">
        <f t="shared" si="137"/>
        <v>70385.685865825202</v>
      </c>
      <c r="Y48" s="2">
        <f t="shared" si="138"/>
        <v>71089.542724483457</v>
      </c>
      <c r="AA48" s="2" t="s">
        <v>16</v>
      </c>
      <c r="AB48" s="6">
        <v>0.15</v>
      </c>
    </row>
    <row r="49" spans="2:149" x14ac:dyDescent="0.2">
      <c r="B49" s="2" t="s">
        <v>57</v>
      </c>
      <c r="P49" s="2">
        <v>30000</v>
      </c>
      <c r="Q49" s="2">
        <f>P49*1.01</f>
        <v>30300</v>
      </c>
      <c r="R49" s="2">
        <f t="shared" ref="R49:U49" si="140">Q49*1.01</f>
        <v>30603</v>
      </c>
      <c r="S49" s="2">
        <f t="shared" si="140"/>
        <v>30909.03</v>
      </c>
      <c r="T49" s="2">
        <f t="shared" si="140"/>
        <v>31218.120299999999</v>
      </c>
      <c r="U49" s="2">
        <f t="shared" si="140"/>
        <v>31530.301502999999</v>
      </c>
      <c r="V49" s="2">
        <f t="shared" si="135"/>
        <v>31845.604518029999</v>
      </c>
      <c r="W49" s="2">
        <f t="shared" si="136"/>
        <v>32164.0605632103</v>
      </c>
      <c r="X49" s="2">
        <f t="shared" si="137"/>
        <v>32485.701168842403</v>
      </c>
      <c r="Y49" s="2">
        <f t="shared" si="138"/>
        <v>32810.558180530825</v>
      </c>
      <c r="AA49" s="4" t="s">
        <v>17</v>
      </c>
      <c r="AB49" s="4">
        <f>NPV(AB48,P56:ES56)</f>
        <v>305888.13175216631</v>
      </c>
    </row>
    <row r="50" spans="2:149" x14ac:dyDescent="0.2">
      <c r="B50" s="2" t="s">
        <v>58</v>
      </c>
      <c r="P50" s="2">
        <v>165000</v>
      </c>
      <c r="Q50" s="2">
        <f>P50*1.01</f>
        <v>166650</v>
      </c>
      <c r="R50" s="2">
        <f t="shared" ref="R50:U50" si="141">Q50*1.01</f>
        <v>168316.5</v>
      </c>
      <c r="S50" s="2">
        <f t="shared" si="141"/>
        <v>169999.66500000001</v>
      </c>
      <c r="T50" s="2">
        <f t="shared" si="141"/>
        <v>171699.66165000002</v>
      </c>
      <c r="U50" s="2">
        <f t="shared" si="141"/>
        <v>173416.65826650002</v>
      </c>
      <c r="V50" s="2">
        <f t="shared" si="135"/>
        <v>175150.82484916502</v>
      </c>
      <c r="W50" s="2">
        <f t="shared" si="136"/>
        <v>176902.33309765666</v>
      </c>
      <c r="X50" s="2">
        <f t="shared" si="137"/>
        <v>178671.35642863324</v>
      </c>
      <c r="Y50" s="2">
        <f t="shared" si="138"/>
        <v>180458.06999291957</v>
      </c>
    </row>
    <row r="51" spans="2:149" x14ac:dyDescent="0.2">
      <c r="B51" s="2" t="s">
        <v>63</v>
      </c>
      <c r="F51" s="2">
        <f>F2*1000000/F46</f>
        <v>43132.897603485842</v>
      </c>
      <c r="P51" s="2">
        <f t="shared" ref="P51:U51" si="142">P45+P43+P42</f>
        <v>1986000</v>
      </c>
      <c r="Q51" s="2">
        <f t="shared" si="142"/>
        <v>2601800</v>
      </c>
      <c r="R51" s="2">
        <f t="shared" si="142"/>
        <v>3100660</v>
      </c>
      <c r="S51" s="2">
        <f t="shared" si="142"/>
        <v>3410726.0000000005</v>
      </c>
      <c r="T51" s="2">
        <f t="shared" si="142"/>
        <v>3594269.8000000007</v>
      </c>
      <c r="U51" s="2">
        <f t="shared" si="142"/>
        <v>3788291.540000001</v>
      </c>
      <c r="V51" s="2">
        <f t="shared" ref="V51:Y51" si="143">V45+V43+V42</f>
        <v>3993445.1920000017</v>
      </c>
      <c r="W51" s="2">
        <f t="shared" si="143"/>
        <v>4210430.4341000021</v>
      </c>
      <c r="X51" s="2">
        <f t="shared" si="143"/>
        <v>4439996.2365550017</v>
      </c>
      <c r="Y51" s="2">
        <f t="shared" si="143"/>
        <v>4682944.7572077522</v>
      </c>
    </row>
    <row r="52" spans="2:149" x14ac:dyDescent="0.2">
      <c r="B52" s="2" t="s">
        <v>78</v>
      </c>
      <c r="L52" s="2">
        <f>L2*1000000/L46</f>
        <v>52130.609073410211</v>
      </c>
      <c r="M52" s="2">
        <f>M2*1000000/M46</f>
        <v>55037.067729280039</v>
      </c>
      <c r="N52" s="2">
        <f>N2*1000000/N46</f>
        <v>46429.080437301673</v>
      </c>
      <c r="O52" s="2">
        <f>O2*1000000/O46</f>
        <v>45893.084060504792</v>
      </c>
      <c r="P52" s="2">
        <f>O52*1.03</f>
        <v>47269.876582319936</v>
      </c>
      <c r="Q52" s="2">
        <f t="shared" ref="Q52:U52" si="144">P52*1.03</f>
        <v>48687.972879789537</v>
      </c>
      <c r="R52" s="2">
        <f t="shared" si="144"/>
        <v>50148.612066183225</v>
      </c>
      <c r="S52" s="2">
        <f t="shared" si="144"/>
        <v>51653.070428168721</v>
      </c>
      <c r="T52" s="2">
        <f t="shared" si="144"/>
        <v>53202.662541013786</v>
      </c>
      <c r="U52" s="2">
        <f t="shared" si="144"/>
        <v>54798.742417244204</v>
      </c>
      <c r="V52" s="2">
        <f t="shared" ref="V52" si="145">U52*1.03</f>
        <v>56442.704689761529</v>
      </c>
      <c r="W52" s="2">
        <f t="shared" ref="W52" si="146">V52*1.03</f>
        <v>58135.985830454374</v>
      </c>
      <c r="X52" s="2">
        <f t="shared" ref="X52" si="147">W52*1.03</f>
        <v>59880.065405368005</v>
      </c>
      <c r="Y52" s="2">
        <f t="shared" ref="Y52" si="148">X52*1.03</f>
        <v>61676.467367529047</v>
      </c>
    </row>
    <row r="54" spans="2:149" x14ac:dyDescent="0.2">
      <c r="B54" s="2" t="s">
        <v>12</v>
      </c>
      <c r="P54" s="2">
        <f t="shared" ref="P54:U54" si="149">P42*(P47/1000000)</f>
        <v>85944.896381788538</v>
      </c>
      <c r="Q54" s="2">
        <f t="shared" si="149"/>
        <v>112845.64894928834</v>
      </c>
      <c r="R54" s="2">
        <f t="shared" si="149"/>
        <v>136768.92652653749</v>
      </c>
      <c r="S54" s="2">
        <f t="shared" si="149"/>
        <v>151950.27737098315</v>
      </c>
      <c r="T54" s="2">
        <f t="shared" si="149"/>
        <v>161143.26915192767</v>
      </c>
      <c r="U54" s="2">
        <f t="shared" si="149"/>
        <v>170892.43693561928</v>
      </c>
      <c r="V54" s="2">
        <f t="shared" ref="V54:Y54" si="150">V42*(V47/1000000)</f>
        <v>181231.42937022427</v>
      </c>
      <c r="W54" s="2">
        <f t="shared" si="150"/>
        <v>192195.93084712286</v>
      </c>
      <c r="X54" s="2">
        <f t="shared" si="150"/>
        <v>203823.78466337378</v>
      </c>
      <c r="Y54" s="2">
        <f t="shared" si="150"/>
        <v>216155.12363550789</v>
      </c>
    </row>
    <row r="55" spans="2:149" x14ac:dyDescent="0.2">
      <c r="B55" s="2" t="s">
        <v>52</v>
      </c>
      <c r="P55" s="2">
        <f t="shared" ref="P55:U55" si="151">P43*(P48/1000000)</f>
        <v>9750</v>
      </c>
      <c r="Q55" s="2">
        <f t="shared" si="151"/>
        <v>10832.25</v>
      </c>
      <c r="R55" s="2">
        <f t="shared" si="151"/>
        <v>12034.629750000002</v>
      </c>
      <c r="S55" s="2">
        <f t="shared" si="151"/>
        <v>13370.473652250006</v>
      </c>
      <c r="T55" s="2">
        <f t="shared" si="151"/>
        <v>14854.596227649754</v>
      </c>
      <c r="U55" s="2">
        <f t="shared" si="151"/>
        <v>16503.456408918879</v>
      </c>
      <c r="V55" s="2">
        <f t="shared" ref="V55:Y55" si="152">V43*(V48/1000000)</f>
        <v>18335.340070308877</v>
      </c>
      <c r="W55" s="2">
        <f t="shared" si="152"/>
        <v>20370.562818113161</v>
      </c>
      <c r="X55" s="2">
        <f t="shared" si="152"/>
        <v>22631.695290923726</v>
      </c>
      <c r="Y55" s="2">
        <f t="shared" si="152"/>
        <v>25143.813468216256</v>
      </c>
    </row>
    <row r="56" spans="2:149" x14ac:dyDescent="0.2">
      <c r="B56" s="2" t="s">
        <v>53</v>
      </c>
      <c r="P56" s="2">
        <f t="shared" ref="P56:U56" si="153">P44*(P49/1000000)</f>
        <v>1500</v>
      </c>
      <c r="Q56" s="2">
        <f t="shared" si="153"/>
        <v>3030</v>
      </c>
      <c r="R56" s="2">
        <f t="shared" si="153"/>
        <v>6120.6</v>
      </c>
      <c r="S56" s="2">
        <f t="shared" si="153"/>
        <v>9272.7090000000007</v>
      </c>
      <c r="T56" s="2">
        <f t="shared" si="153"/>
        <v>14048.154134999999</v>
      </c>
      <c r="U56" s="2">
        <f t="shared" si="153"/>
        <v>21282.953514525001</v>
      </c>
      <c r="V56" s="2">
        <f t="shared" ref="V56:Y56" si="154">V44*(V49/1000000)</f>
        <v>32243.674574505374</v>
      </c>
      <c r="W56" s="2">
        <f t="shared" si="154"/>
        <v>48849.166980375645</v>
      </c>
      <c r="X56" s="2">
        <f t="shared" si="154"/>
        <v>74006.487975269105</v>
      </c>
      <c r="Y56" s="2">
        <f t="shared" si="154"/>
        <v>112119.82928253268</v>
      </c>
      <c r="Z56" s="2">
        <f t="shared" ref="Z56:BE56" si="155">Y56*(1+$AB$47)</f>
        <v>113241.02757535801</v>
      </c>
      <c r="AA56" s="2">
        <f t="shared" si="155"/>
        <v>114373.43785111159</v>
      </c>
      <c r="AB56" s="2">
        <f t="shared" si="155"/>
        <v>115517.17222962271</v>
      </c>
      <c r="AC56" s="2">
        <f t="shared" si="155"/>
        <v>116672.34395191894</v>
      </c>
      <c r="AD56" s="2">
        <f t="shared" si="155"/>
        <v>117839.06739143813</v>
      </c>
      <c r="AE56" s="2">
        <f t="shared" si="155"/>
        <v>119017.45806535252</v>
      </c>
      <c r="AF56" s="2">
        <f t="shared" si="155"/>
        <v>120207.63264600605</v>
      </c>
      <c r="AG56" s="2">
        <f t="shared" si="155"/>
        <v>121409.70897246612</v>
      </c>
      <c r="AH56" s="2">
        <f t="shared" si="155"/>
        <v>122623.80606219078</v>
      </c>
      <c r="AI56" s="2">
        <f t="shared" si="155"/>
        <v>123850.04412281269</v>
      </c>
      <c r="AJ56" s="2">
        <f t="shared" si="155"/>
        <v>125088.54456404081</v>
      </c>
      <c r="AK56" s="2">
        <f t="shared" si="155"/>
        <v>126339.43000968122</v>
      </c>
      <c r="AL56" s="2">
        <f t="shared" si="155"/>
        <v>127602.82430977804</v>
      </c>
      <c r="AM56" s="2">
        <f t="shared" si="155"/>
        <v>128878.85255287582</v>
      </c>
      <c r="AN56" s="2">
        <f t="shared" si="155"/>
        <v>130167.64107840457</v>
      </c>
      <c r="AO56" s="2">
        <f t="shared" si="155"/>
        <v>131469.31748918863</v>
      </c>
      <c r="AP56" s="2">
        <f t="shared" si="155"/>
        <v>132784.01066408053</v>
      </c>
      <c r="AQ56" s="2">
        <f t="shared" si="155"/>
        <v>134111.85077072133</v>
      </c>
      <c r="AR56" s="2">
        <f t="shared" si="155"/>
        <v>135452.96927842853</v>
      </c>
      <c r="AS56" s="2">
        <f t="shared" si="155"/>
        <v>136807.49897121283</v>
      </c>
      <c r="AT56" s="2">
        <f t="shared" si="155"/>
        <v>138175.57396092496</v>
      </c>
      <c r="AU56" s="2">
        <f t="shared" si="155"/>
        <v>139557.3297005342</v>
      </c>
      <c r="AV56" s="2">
        <f t="shared" si="155"/>
        <v>140952.90299753955</v>
      </c>
      <c r="AW56" s="2">
        <f t="shared" si="155"/>
        <v>142362.43202751494</v>
      </c>
      <c r="AX56" s="2">
        <f t="shared" si="155"/>
        <v>143786.05634779009</v>
      </c>
      <c r="AY56" s="2">
        <f t="shared" si="155"/>
        <v>145223.916911268</v>
      </c>
      <c r="AZ56" s="2">
        <f t="shared" si="155"/>
        <v>146676.15608038066</v>
      </c>
      <c r="BA56" s="2">
        <f t="shared" si="155"/>
        <v>148142.91764118447</v>
      </c>
      <c r="BB56" s="2">
        <f t="shared" si="155"/>
        <v>149624.34681759632</v>
      </c>
      <c r="BC56" s="2">
        <f t="shared" si="155"/>
        <v>151120.59028577228</v>
      </c>
      <c r="BD56" s="2">
        <f t="shared" si="155"/>
        <v>152631.79618863002</v>
      </c>
      <c r="BE56" s="2">
        <f t="shared" si="155"/>
        <v>154158.11415051631</v>
      </c>
      <c r="BF56" s="2">
        <f t="shared" ref="BF56:CK56" si="156">BE56*(1+$AB$47)</f>
        <v>155699.69529202147</v>
      </c>
      <c r="BG56" s="2">
        <f t="shared" si="156"/>
        <v>157256.69224494169</v>
      </c>
      <c r="BH56" s="2">
        <f t="shared" si="156"/>
        <v>158829.25916739111</v>
      </c>
      <c r="BI56" s="2">
        <f t="shared" si="156"/>
        <v>160417.55175906501</v>
      </c>
      <c r="BJ56" s="2">
        <f t="shared" si="156"/>
        <v>162021.72727665567</v>
      </c>
      <c r="BK56" s="2">
        <f t="shared" si="156"/>
        <v>163641.94454942222</v>
      </c>
      <c r="BL56" s="2">
        <f t="shared" si="156"/>
        <v>165278.36399491644</v>
      </c>
      <c r="BM56" s="2">
        <f t="shared" si="156"/>
        <v>166931.1476348656</v>
      </c>
      <c r="BN56" s="2">
        <f t="shared" si="156"/>
        <v>168600.45911121427</v>
      </c>
      <c r="BO56" s="2">
        <f t="shared" si="156"/>
        <v>170286.46370232641</v>
      </c>
      <c r="BP56" s="2">
        <f t="shared" si="156"/>
        <v>171989.32833934968</v>
      </c>
      <c r="BQ56" s="2">
        <f t="shared" si="156"/>
        <v>173709.22162274318</v>
      </c>
      <c r="BR56" s="2">
        <f t="shared" si="156"/>
        <v>175446.31383897061</v>
      </c>
      <c r="BS56" s="2">
        <f t="shared" si="156"/>
        <v>177200.77697736034</v>
      </c>
      <c r="BT56" s="2">
        <f t="shared" si="156"/>
        <v>178972.78474713393</v>
      </c>
      <c r="BU56" s="2">
        <f t="shared" si="156"/>
        <v>180762.51259460527</v>
      </c>
      <c r="BV56" s="2">
        <f t="shared" si="156"/>
        <v>182570.13772055131</v>
      </c>
      <c r="BW56" s="2">
        <f t="shared" si="156"/>
        <v>184395.83909775683</v>
      </c>
      <c r="BX56" s="2">
        <f t="shared" si="156"/>
        <v>186239.79748873442</v>
      </c>
      <c r="BY56" s="2">
        <f t="shared" si="156"/>
        <v>188102.19546362176</v>
      </c>
      <c r="BZ56" s="2">
        <f t="shared" si="156"/>
        <v>189983.21741825796</v>
      </c>
      <c r="CA56" s="2">
        <f t="shared" si="156"/>
        <v>191883.04959244054</v>
      </c>
      <c r="CB56" s="2">
        <f t="shared" si="156"/>
        <v>193801.88008836494</v>
      </c>
      <c r="CC56" s="2">
        <f t="shared" si="156"/>
        <v>195739.89888924858</v>
      </c>
      <c r="CD56" s="2">
        <f t="shared" si="156"/>
        <v>197697.29787814108</v>
      </c>
      <c r="CE56" s="2">
        <f t="shared" si="156"/>
        <v>199674.27085692249</v>
      </c>
      <c r="CF56" s="2">
        <f t="shared" si="156"/>
        <v>201671.01356549171</v>
      </c>
      <c r="CG56" s="2">
        <f t="shared" si="156"/>
        <v>203687.72370114663</v>
      </c>
      <c r="CH56" s="2">
        <f t="shared" si="156"/>
        <v>205724.60093815811</v>
      </c>
      <c r="CI56" s="2">
        <f t="shared" si="156"/>
        <v>207781.84694753969</v>
      </c>
      <c r="CJ56" s="2">
        <f t="shared" si="156"/>
        <v>209859.66541701509</v>
      </c>
      <c r="CK56" s="2">
        <f t="shared" si="156"/>
        <v>211958.26207118525</v>
      </c>
      <c r="CL56" s="2">
        <f t="shared" ref="CL56:DQ56" si="157">CK56*(1+$AB$47)</f>
        <v>214077.8446918971</v>
      </c>
      <c r="CM56" s="2">
        <f t="shared" si="157"/>
        <v>216218.62313881607</v>
      </c>
      <c r="CN56" s="2">
        <f t="shared" si="157"/>
        <v>218380.80937020422</v>
      </c>
      <c r="CO56" s="2">
        <f t="shared" si="157"/>
        <v>220564.61746390627</v>
      </c>
      <c r="CP56" s="2">
        <f t="shared" si="157"/>
        <v>222770.26363854532</v>
      </c>
      <c r="CQ56" s="2">
        <f t="shared" si="157"/>
        <v>224997.96627493078</v>
      </c>
      <c r="CR56" s="2">
        <f t="shared" si="157"/>
        <v>227247.94593768008</v>
      </c>
      <c r="CS56" s="2">
        <f t="shared" si="157"/>
        <v>229520.42539705688</v>
      </c>
      <c r="CT56" s="2">
        <f t="shared" si="157"/>
        <v>231815.62965102744</v>
      </c>
      <c r="CU56" s="2">
        <f t="shared" si="157"/>
        <v>234133.78594753772</v>
      </c>
      <c r="CV56" s="2">
        <f t="shared" si="157"/>
        <v>236475.12380701309</v>
      </c>
      <c r="CW56" s="2">
        <f t="shared" si="157"/>
        <v>238839.87504508323</v>
      </c>
      <c r="CX56" s="2">
        <f t="shared" si="157"/>
        <v>241228.27379553407</v>
      </c>
      <c r="CY56" s="2">
        <f t="shared" si="157"/>
        <v>243640.55653348941</v>
      </c>
      <c r="CZ56" s="2">
        <f t="shared" si="157"/>
        <v>246076.9620988243</v>
      </c>
      <c r="DA56" s="2">
        <f t="shared" si="157"/>
        <v>248537.73171981255</v>
      </c>
      <c r="DB56" s="2">
        <f t="shared" si="157"/>
        <v>251023.10903701067</v>
      </c>
      <c r="DC56" s="2">
        <f t="shared" si="157"/>
        <v>253533.34012738077</v>
      </c>
      <c r="DD56" s="2">
        <f t="shared" si="157"/>
        <v>256068.67352865459</v>
      </c>
      <c r="DE56" s="2">
        <f t="shared" si="157"/>
        <v>258629.36026394114</v>
      </c>
      <c r="DF56" s="2">
        <f t="shared" si="157"/>
        <v>261215.65386658054</v>
      </c>
      <c r="DG56" s="2">
        <f t="shared" si="157"/>
        <v>263827.81040524633</v>
      </c>
      <c r="DH56" s="2">
        <f t="shared" si="157"/>
        <v>266466.0885092988</v>
      </c>
      <c r="DI56" s="2">
        <f t="shared" si="157"/>
        <v>269130.74939439178</v>
      </c>
      <c r="DJ56" s="2">
        <f t="shared" si="157"/>
        <v>271822.05688833568</v>
      </c>
      <c r="DK56" s="2">
        <f t="shared" si="157"/>
        <v>274540.27745721902</v>
      </c>
      <c r="DL56" s="2">
        <f t="shared" si="157"/>
        <v>277285.68023179122</v>
      </c>
      <c r="DM56" s="2">
        <f t="shared" si="157"/>
        <v>280058.53703410912</v>
      </c>
      <c r="DN56" s="2">
        <f t="shared" si="157"/>
        <v>282859.1224044502</v>
      </c>
      <c r="DO56" s="2">
        <f t="shared" si="157"/>
        <v>285687.7136284947</v>
      </c>
      <c r="DP56" s="2">
        <f t="shared" si="157"/>
        <v>288544.59076477966</v>
      </c>
      <c r="DQ56" s="2">
        <f t="shared" si="157"/>
        <v>291430.03667242744</v>
      </c>
      <c r="DR56" s="2">
        <f t="shared" ref="DR56:ES56" si="158">DQ56*(1+$AB$47)</f>
        <v>294344.33703915169</v>
      </c>
      <c r="DS56" s="2">
        <f t="shared" si="158"/>
        <v>297287.78040954319</v>
      </c>
      <c r="DT56" s="2">
        <f t="shared" si="158"/>
        <v>300260.65821363864</v>
      </c>
      <c r="DU56" s="2">
        <f t="shared" si="158"/>
        <v>303263.26479577506</v>
      </c>
      <c r="DV56" s="2">
        <f t="shared" si="158"/>
        <v>306295.89744373283</v>
      </c>
      <c r="DW56" s="2">
        <f t="shared" si="158"/>
        <v>309358.85641817015</v>
      </c>
      <c r="DX56" s="2">
        <f t="shared" si="158"/>
        <v>312452.44498235185</v>
      </c>
      <c r="DY56" s="2">
        <f t="shared" si="158"/>
        <v>315576.96943217539</v>
      </c>
      <c r="DZ56" s="2">
        <f t="shared" si="158"/>
        <v>318732.73912649712</v>
      </c>
      <c r="EA56" s="2">
        <f t="shared" si="158"/>
        <v>321920.06651776208</v>
      </c>
      <c r="EB56" s="2">
        <f t="shared" si="158"/>
        <v>325139.26718293969</v>
      </c>
      <c r="EC56" s="2">
        <f t="shared" si="158"/>
        <v>328390.65985476907</v>
      </c>
      <c r="ED56" s="2">
        <f t="shared" si="158"/>
        <v>331674.56645331677</v>
      </c>
      <c r="EE56" s="2">
        <f t="shared" si="158"/>
        <v>334991.31211784994</v>
      </c>
      <c r="EF56" s="2">
        <f t="shared" si="158"/>
        <v>338341.22523902846</v>
      </c>
      <c r="EG56" s="2">
        <f t="shared" si="158"/>
        <v>341724.63749141875</v>
      </c>
      <c r="EH56" s="2">
        <f t="shared" si="158"/>
        <v>345141.88386633294</v>
      </c>
      <c r="EI56" s="2">
        <f t="shared" si="158"/>
        <v>348593.30270499625</v>
      </c>
      <c r="EJ56" s="2">
        <f t="shared" si="158"/>
        <v>352079.23573204625</v>
      </c>
      <c r="EK56" s="2">
        <f t="shared" si="158"/>
        <v>355600.02808936674</v>
      </c>
      <c r="EL56" s="2">
        <f t="shared" si="158"/>
        <v>359156.02837026044</v>
      </c>
      <c r="EM56" s="2">
        <f t="shared" si="158"/>
        <v>362747.58865396306</v>
      </c>
      <c r="EN56" s="2">
        <f t="shared" si="158"/>
        <v>366375.06454050267</v>
      </c>
      <c r="EO56" s="2">
        <f t="shared" si="158"/>
        <v>370038.8151859077</v>
      </c>
      <c r="EP56" s="2">
        <f t="shared" si="158"/>
        <v>373739.20333776681</v>
      </c>
      <c r="EQ56" s="2">
        <f t="shared" si="158"/>
        <v>377476.59537114447</v>
      </c>
      <c r="ER56" s="2">
        <f t="shared" si="158"/>
        <v>381251.36132485594</v>
      </c>
      <c r="ES56" s="2">
        <f t="shared" si="158"/>
        <v>385063.87493810448</v>
      </c>
    </row>
    <row r="57" spans="2:149" x14ac:dyDescent="0.2">
      <c r="B57" s="2" t="s">
        <v>54</v>
      </c>
      <c r="P57" s="2">
        <f t="shared" ref="P57:U57" si="159">P45*(P50/1000000)</f>
        <v>0</v>
      </c>
      <c r="Q57" s="2">
        <f t="shared" si="159"/>
        <v>8332.5</v>
      </c>
      <c r="R57" s="2">
        <f t="shared" si="159"/>
        <v>9257.4075000000012</v>
      </c>
      <c r="S57" s="2">
        <f t="shared" si="159"/>
        <v>10284.979732500004</v>
      </c>
      <c r="T57" s="2">
        <f t="shared" si="159"/>
        <v>11426.612482807504</v>
      </c>
      <c r="U57" s="2">
        <f t="shared" si="159"/>
        <v>12694.96646839914</v>
      </c>
      <c r="V57" s="2">
        <f t="shared" ref="V57:Y57" si="160">V45*(V50/1000000)</f>
        <v>14104.107746391446</v>
      </c>
      <c r="W57" s="2">
        <f t="shared" si="160"/>
        <v>15669.663706240897</v>
      </c>
      <c r="X57" s="2">
        <f t="shared" si="160"/>
        <v>17408.996377633637</v>
      </c>
      <c r="Y57" s="2">
        <f t="shared" si="160"/>
        <v>19341.394975550975</v>
      </c>
    </row>
    <row r="59" spans="2:149" x14ac:dyDescent="0.2">
      <c r="B59" s="4" t="s">
        <v>66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>
        <f>AB78</f>
        <v>109673.42386645672</v>
      </c>
      <c r="Q59" s="4"/>
      <c r="R59" s="4"/>
      <c r="S59" s="4"/>
      <c r="U59" s="4"/>
      <c r="V59" s="4"/>
      <c r="W59" s="4"/>
      <c r="X59" s="4"/>
      <c r="Y59" s="4"/>
    </row>
    <row r="60" spans="2:149" x14ac:dyDescent="0.2">
      <c r="B60" s="4" t="s">
        <v>65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>
        <f>AB71</f>
        <v>122889.08688436032</v>
      </c>
      <c r="Q60" s="4"/>
      <c r="R60" s="4"/>
      <c r="S60" s="4"/>
      <c r="U60" s="4"/>
      <c r="V60" s="4"/>
      <c r="W60" s="4"/>
      <c r="X60" s="4"/>
      <c r="Y60" s="4"/>
    </row>
    <row r="61" spans="2:149" x14ac:dyDescent="0.2">
      <c r="B61" s="2" t="s">
        <v>62</v>
      </c>
      <c r="P61" s="2">
        <f t="shared" ref="P61:U61" si="161">(8000*SUM(P42:P45)*P66)/1000000</f>
        <v>3909.12</v>
      </c>
      <c r="Q61" s="2">
        <f t="shared" si="161"/>
        <v>6224.9471999999996</v>
      </c>
      <c r="R61" s="2">
        <f t="shared" si="161"/>
        <v>9125.6647679999987</v>
      </c>
      <c r="S61" s="2">
        <f t="shared" si="161"/>
        <v>12311.298293759999</v>
      </c>
      <c r="T61" s="2">
        <f t="shared" si="161"/>
        <v>16101.499885977601</v>
      </c>
      <c r="U61" s="2">
        <f t="shared" si="161"/>
        <v>19546.731784470529</v>
      </c>
      <c r="V61" s="2">
        <f t="shared" ref="V61:Y61" si="162">(8000*SUM(V42:V45)*V66)/1000000</f>
        <v>23019.415262210954</v>
      </c>
      <c r="W61" s="2">
        <f t="shared" si="162"/>
        <v>27662.408873795754</v>
      </c>
      <c r="X61" s="2">
        <f t="shared" si="162"/>
        <v>34059.214852679674</v>
      </c>
      <c r="Y61" s="2">
        <f t="shared" si="162"/>
        <v>43118.952744007453</v>
      </c>
    </row>
    <row r="62" spans="2:149" x14ac:dyDescent="0.2">
      <c r="B62" s="2" t="s">
        <v>61</v>
      </c>
      <c r="P62" s="2">
        <f>((99*P51)/(1000000))*P67</f>
        <v>39.322800000000001</v>
      </c>
      <c r="Q62" s="2">
        <f t="shared" ref="Q62:U62" si="163">((99*Q51)/(1000000))*Q67</f>
        <v>61.818767999999992</v>
      </c>
      <c r="R62" s="2">
        <f t="shared" si="163"/>
        <v>88.406017919999996</v>
      </c>
      <c r="S62" s="2">
        <f t="shared" si="163"/>
        <v>116.69594365440001</v>
      </c>
      <c r="T62" s="2">
        <f t="shared" si="163"/>
        <v>147.570941574144</v>
      </c>
      <c r="U62" s="2">
        <f t="shared" si="163"/>
        <v>171.09064112735234</v>
      </c>
      <c r="V62" s="2">
        <f t="shared" ref="V62:Y62" si="164">((99*V51)/(1000000))*V67</f>
        <v>189.37379701155047</v>
      </c>
      <c r="W62" s="2">
        <f t="shared" si="164"/>
        <v>209.64666297501881</v>
      </c>
      <c r="X62" s="2">
        <f t="shared" si="164"/>
        <v>232.13111572405921</v>
      </c>
      <c r="Y62" s="2">
        <f t="shared" si="164"/>
        <v>257.0745536979619</v>
      </c>
    </row>
    <row r="63" spans="2:149" x14ac:dyDescent="0.2">
      <c r="B63" s="2" t="s">
        <v>64</v>
      </c>
      <c r="P63" s="2">
        <f>SUM(P61:P62)</f>
        <v>3948.4427999999998</v>
      </c>
      <c r="Q63" s="2">
        <f t="shared" ref="Q63:T63" si="165">SUM(Q61:Q62)</f>
        <v>6286.7659679999997</v>
      </c>
      <c r="R63" s="2">
        <f t="shared" si="165"/>
        <v>9214.0707859199993</v>
      </c>
      <c r="S63" s="2">
        <f t="shared" si="165"/>
        <v>12427.994237414399</v>
      </c>
      <c r="T63" s="2">
        <f t="shared" si="165"/>
        <v>16249.070827551745</v>
      </c>
      <c r="U63" s="2">
        <f t="shared" ref="U63:Y63" si="166">SUM(U61:U62)</f>
        <v>19717.822425597882</v>
      </c>
      <c r="V63" s="2">
        <f t="shared" si="166"/>
        <v>23208.789059222505</v>
      </c>
      <c r="W63" s="2">
        <f t="shared" si="166"/>
        <v>27872.055536770771</v>
      </c>
      <c r="X63" s="2">
        <f t="shared" si="166"/>
        <v>34291.34596840373</v>
      </c>
      <c r="Y63" s="2">
        <f t="shared" si="166"/>
        <v>43376.027297705412</v>
      </c>
    </row>
    <row r="64" spans="2:149" x14ac:dyDescent="0.2">
      <c r="B64" s="2" t="s">
        <v>70</v>
      </c>
      <c r="P64" s="2">
        <f>P63*P68</f>
        <v>3158.7542400000002</v>
      </c>
      <c r="Q64" s="2">
        <f t="shared" ref="Q64:U64" si="167">Q63*Q68</f>
        <v>5029.4127743999998</v>
      </c>
      <c r="R64" s="2">
        <f t="shared" si="167"/>
        <v>7371.2566287359996</v>
      </c>
      <c r="S64" s="2">
        <f t="shared" si="167"/>
        <v>9942.3953899315202</v>
      </c>
      <c r="T64" s="2">
        <f t="shared" si="167"/>
        <v>12999.256662041396</v>
      </c>
      <c r="U64" s="2">
        <f t="shared" si="167"/>
        <v>15774.257940478306</v>
      </c>
      <c r="V64" s="2">
        <f t="shared" ref="V64:Y64" si="168">V63*V68</f>
        <v>18567.031247378003</v>
      </c>
      <c r="W64" s="2">
        <f t="shared" si="168"/>
        <v>22297.644429416618</v>
      </c>
      <c r="X64" s="2">
        <f t="shared" si="168"/>
        <v>27433.076774722984</v>
      </c>
      <c r="Y64" s="2">
        <f t="shared" si="168"/>
        <v>34700.821838164331</v>
      </c>
      <c r="Z64" s="2">
        <f t="shared" ref="Z64:BE64" si="169">Y64*(1+$AB$69)</f>
        <v>35047.830056545972</v>
      </c>
      <c r="AA64" s="2">
        <f t="shared" si="169"/>
        <v>35398.308357111433</v>
      </c>
      <c r="AB64" s="2">
        <f t="shared" si="169"/>
        <v>35752.291440682551</v>
      </c>
      <c r="AC64" s="2">
        <f t="shared" si="169"/>
        <v>36109.81435508938</v>
      </c>
      <c r="AD64" s="2">
        <f t="shared" si="169"/>
        <v>36470.912498640275</v>
      </c>
      <c r="AE64" s="2">
        <f t="shared" si="169"/>
        <v>36835.621623626677</v>
      </c>
      <c r="AF64" s="2">
        <f t="shared" si="169"/>
        <v>37203.977839862942</v>
      </c>
      <c r="AG64" s="2">
        <f t="shared" si="169"/>
        <v>37576.017618261569</v>
      </c>
      <c r="AH64" s="2">
        <f t="shared" si="169"/>
        <v>37951.777794444184</v>
      </c>
      <c r="AI64" s="2">
        <f t="shared" si="169"/>
        <v>38331.295572388626</v>
      </c>
      <c r="AJ64" s="2">
        <f t="shared" si="169"/>
        <v>38714.608528112512</v>
      </c>
      <c r="AK64" s="2">
        <f t="shared" si="169"/>
        <v>39101.754613393641</v>
      </c>
      <c r="AL64" s="2">
        <f t="shared" si="169"/>
        <v>39492.77215952758</v>
      </c>
      <c r="AM64" s="2">
        <f t="shared" si="169"/>
        <v>39887.699881122855</v>
      </c>
      <c r="AN64" s="2">
        <f t="shared" si="169"/>
        <v>40286.57687993408</v>
      </c>
      <c r="AO64" s="2">
        <f t="shared" si="169"/>
        <v>40689.44264873342</v>
      </c>
      <c r="AP64" s="2">
        <f t="shared" si="169"/>
        <v>41096.337075220756</v>
      </c>
      <c r="AQ64" s="2">
        <f t="shared" si="169"/>
        <v>41507.300445972964</v>
      </c>
      <c r="AR64" s="2">
        <f t="shared" si="169"/>
        <v>41922.373450432693</v>
      </c>
      <c r="AS64" s="2">
        <f t="shared" si="169"/>
        <v>42341.597184937018</v>
      </c>
      <c r="AT64" s="2">
        <f t="shared" si="169"/>
        <v>42765.013156786386</v>
      </c>
      <c r="AU64" s="2">
        <f t="shared" si="169"/>
        <v>43192.663288354248</v>
      </c>
      <c r="AV64" s="2">
        <f t="shared" si="169"/>
        <v>43624.589921237792</v>
      </c>
      <c r="AW64" s="2">
        <f t="shared" si="169"/>
        <v>44060.835820450171</v>
      </c>
      <c r="AX64" s="2">
        <f t="shared" si="169"/>
        <v>44501.444178654674</v>
      </c>
      <c r="AY64" s="2">
        <f t="shared" si="169"/>
        <v>44946.458620441219</v>
      </c>
      <c r="AZ64" s="2">
        <f t="shared" si="169"/>
        <v>45395.923206645632</v>
      </c>
      <c r="BA64" s="2">
        <f t="shared" si="169"/>
        <v>45849.882438712091</v>
      </c>
      <c r="BB64" s="2">
        <f t="shared" si="169"/>
        <v>46308.381263099211</v>
      </c>
      <c r="BC64" s="2">
        <f t="shared" si="169"/>
        <v>46771.465075730201</v>
      </c>
      <c r="BD64" s="2">
        <f t="shared" si="169"/>
        <v>47239.179726487506</v>
      </c>
      <c r="BE64" s="2">
        <f t="shared" si="169"/>
        <v>47711.571523752384</v>
      </c>
      <c r="BF64" s="2">
        <f t="shared" ref="BF64:CK64" si="170">BE64*(1+$AB$69)</f>
        <v>48188.687238989907</v>
      </c>
      <c r="BG64" s="2">
        <f t="shared" si="170"/>
        <v>48670.574111379807</v>
      </c>
      <c r="BH64" s="2">
        <f t="shared" si="170"/>
        <v>49157.279852493608</v>
      </c>
      <c r="BI64" s="2">
        <f t="shared" si="170"/>
        <v>49648.852651018547</v>
      </c>
      <c r="BJ64" s="2">
        <f t="shared" si="170"/>
        <v>50145.341177528731</v>
      </c>
      <c r="BK64" s="2">
        <f t="shared" si="170"/>
        <v>50646.794589304016</v>
      </c>
      <c r="BL64" s="2">
        <f t="shared" si="170"/>
        <v>51153.262535197056</v>
      </c>
      <c r="BM64" s="2">
        <f t="shared" si="170"/>
        <v>51664.795160549031</v>
      </c>
      <c r="BN64" s="2">
        <f t="shared" si="170"/>
        <v>52181.44311215452</v>
      </c>
      <c r="BO64" s="2">
        <f t="shared" si="170"/>
        <v>52703.257543276064</v>
      </c>
      <c r="BP64" s="2">
        <f t="shared" si="170"/>
        <v>53230.290118708828</v>
      </c>
      <c r="BQ64" s="2">
        <f t="shared" si="170"/>
        <v>53762.593019895918</v>
      </c>
      <c r="BR64" s="2">
        <f t="shared" si="170"/>
        <v>54300.218950094881</v>
      </c>
      <c r="BS64" s="2">
        <f t="shared" si="170"/>
        <v>54843.221139595829</v>
      </c>
      <c r="BT64" s="2">
        <f t="shared" si="170"/>
        <v>55391.653350991786</v>
      </c>
      <c r="BU64" s="2">
        <f t="shared" si="170"/>
        <v>55945.569884501703</v>
      </c>
      <c r="BV64" s="2">
        <f t="shared" si="170"/>
        <v>56505.025583346724</v>
      </c>
      <c r="BW64" s="2">
        <f t="shared" si="170"/>
        <v>57070.075839180194</v>
      </c>
      <c r="BX64" s="2">
        <f t="shared" si="170"/>
        <v>57640.776597571996</v>
      </c>
      <c r="BY64" s="2">
        <f t="shared" si="170"/>
        <v>58217.18436354772</v>
      </c>
      <c r="BZ64" s="2">
        <f t="shared" si="170"/>
        <v>58799.356207183198</v>
      </c>
      <c r="CA64" s="2">
        <f t="shared" si="170"/>
        <v>59387.34976925503</v>
      </c>
      <c r="CB64" s="2">
        <f t="shared" si="170"/>
        <v>59981.223266947578</v>
      </c>
      <c r="CC64" s="2">
        <f t="shared" si="170"/>
        <v>60581.035499617057</v>
      </c>
      <c r="CD64" s="2">
        <f t="shared" si="170"/>
        <v>61186.845854613231</v>
      </c>
      <c r="CE64" s="2">
        <f t="shared" si="170"/>
        <v>61798.714313159362</v>
      </c>
      <c r="CF64" s="2">
        <f t="shared" si="170"/>
        <v>62416.701456290954</v>
      </c>
      <c r="CG64" s="2">
        <f t="shared" si="170"/>
        <v>63040.868470853864</v>
      </c>
      <c r="CH64" s="2">
        <f t="shared" si="170"/>
        <v>63671.277155562406</v>
      </c>
      <c r="CI64" s="2">
        <f t="shared" si="170"/>
        <v>64307.989927118033</v>
      </c>
      <c r="CJ64" s="2">
        <f t="shared" si="170"/>
        <v>64951.069826389212</v>
      </c>
      <c r="CK64" s="2">
        <f t="shared" si="170"/>
        <v>65600.580524653109</v>
      </c>
      <c r="CL64" s="2">
        <f t="shared" ref="CL64:DQ64" si="171">CK64*(1+$AB$69)</f>
        <v>66256.586329899641</v>
      </c>
      <c r="CM64" s="2">
        <f t="shared" si="171"/>
        <v>66919.152193198635</v>
      </c>
      <c r="CN64" s="2">
        <f t="shared" si="171"/>
        <v>67588.343715130628</v>
      </c>
      <c r="CO64" s="2">
        <f t="shared" si="171"/>
        <v>68264.227152281936</v>
      </c>
      <c r="CP64" s="2">
        <f t="shared" si="171"/>
        <v>68946.869423804761</v>
      </c>
      <c r="CQ64" s="2">
        <f t="shared" si="171"/>
        <v>69636.338118042811</v>
      </c>
      <c r="CR64" s="2">
        <f t="shared" si="171"/>
        <v>70332.701499223243</v>
      </c>
      <c r="CS64" s="2">
        <f t="shared" si="171"/>
        <v>71036.028514215475</v>
      </c>
      <c r="CT64" s="2">
        <f t="shared" si="171"/>
        <v>71746.388799357635</v>
      </c>
      <c r="CU64" s="2">
        <f t="shared" si="171"/>
        <v>72463.852687351216</v>
      </c>
      <c r="CV64" s="2">
        <f t="shared" si="171"/>
        <v>73188.491214224734</v>
      </c>
      <c r="CW64" s="2">
        <f t="shared" si="171"/>
        <v>73920.376126366988</v>
      </c>
      <c r="CX64" s="2">
        <f t="shared" si="171"/>
        <v>74659.579887630665</v>
      </c>
      <c r="CY64" s="2">
        <f t="shared" si="171"/>
        <v>75406.175686506976</v>
      </c>
      <c r="CZ64" s="2">
        <f t="shared" si="171"/>
        <v>76160.23744337204</v>
      </c>
      <c r="DA64" s="2">
        <f t="shared" si="171"/>
        <v>76921.839817805754</v>
      </c>
      <c r="DB64" s="2">
        <f t="shared" si="171"/>
        <v>77691.058215983809</v>
      </c>
      <c r="DC64" s="2">
        <f t="shared" si="171"/>
        <v>78467.968798143644</v>
      </c>
      <c r="DD64" s="2">
        <f t="shared" si="171"/>
        <v>79252.648486125079</v>
      </c>
      <c r="DE64" s="2">
        <f t="shared" si="171"/>
        <v>80045.174970986336</v>
      </c>
      <c r="DF64" s="2">
        <f t="shared" si="171"/>
        <v>80845.626720696193</v>
      </c>
      <c r="DG64" s="2">
        <f t="shared" si="171"/>
        <v>81654.082987903152</v>
      </c>
      <c r="DH64" s="2">
        <f t="shared" si="171"/>
        <v>82470.62381778218</v>
      </c>
      <c r="DI64" s="2">
        <f t="shared" si="171"/>
        <v>83295.330055960003</v>
      </c>
      <c r="DJ64" s="2">
        <f t="shared" si="171"/>
        <v>84128.283356519605</v>
      </c>
      <c r="DK64" s="2">
        <f t="shared" si="171"/>
        <v>84969.566190084806</v>
      </c>
      <c r="DL64" s="2">
        <f t="shared" si="171"/>
        <v>85819.261851985662</v>
      </c>
      <c r="DM64" s="2">
        <f t="shared" si="171"/>
        <v>86677.454470505516</v>
      </c>
      <c r="DN64" s="2">
        <f t="shared" si="171"/>
        <v>87544.229015210571</v>
      </c>
      <c r="DO64" s="2">
        <f t="shared" si="171"/>
        <v>88419.671305362674</v>
      </c>
      <c r="DP64" s="2">
        <f t="shared" si="171"/>
        <v>89303.868018416295</v>
      </c>
      <c r="DQ64" s="2">
        <f t="shared" si="171"/>
        <v>90196.906698600462</v>
      </c>
      <c r="DR64" s="2">
        <f t="shared" ref="DR64:EN64" si="172">DQ64*(1+$AB$69)</f>
        <v>91098.875765586461</v>
      </c>
      <c r="DS64" s="2">
        <f t="shared" si="172"/>
        <v>92009.86452324233</v>
      </c>
      <c r="DT64" s="2">
        <f t="shared" si="172"/>
        <v>92929.963168474758</v>
      </c>
      <c r="DU64" s="2">
        <f t="shared" si="172"/>
        <v>93859.2628001595</v>
      </c>
      <c r="DV64" s="2">
        <f t="shared" si="172"/>
        <v>94797.8554281611</v>
      </c>
      <c r="DW64" s="2">
        <f t="shared" si="172"/>
        <v>95745.833982442709</v>
      </c>
      <c r="DX64" s="2">
        <f t="shared" si="172"/>
        <v>96703.292322267138</v>
      </c>
      <c r="DY64" s="2">
        <f t="shared" si="172"/>
        <v>97670.325245489803</v>
      </c>
      <c r="DZ64" s="2">
        <f t="shared" si="172"/>
        <v>98647.028497944702</v>
      </c>
      <c r="EA64" s="2">
        <f t="shared" si="172"/>
        <v>99633.498782924144</v>
      </c>
      <c r="EB64" s="2">
        <f t="shared" si="172"/>
        <v>100629.83377075338</v>
      </c>
      <c r="EC64" s="2">
        <f t="shared" si="172"/>
        <v>101636.13210846091</v>
      </c>
      <c r="ED64" s="2">
        <f t="shared" si="172"/>
        <v>102652.49342954552</v>
      </c>
      <c r="EE64" s="2">
        <f t="shared" si="172"/>
        <v>103679.01836384098</v>
      </c>
      <c r="EF64" s="2">
        <f t="shared" si="172"/>
        <v>104715.80854747939</v>
      </c>
      <c r="EG64" s="2">
        <f t="shared" si="172"/>
        <v>105762.96663295418</v>
      </c>
      <c r="EH64" s="2">
        <f t="shared" si="172"/>
        <v>106820.59629928372</v>
      </c>
      <c r="EI64" s="2">
        <f t="shared" si="172"/>
        <v>107888.80226227656</v>
      </c>
      <c r="EJ64" s="2">
        <f t="shared" si="172"/>
        <v>108967.69028489932</v>
      </c>
      <c r="EK64" s="2">
        <f t="shared" si="172"/>
        <v>110057.36718774831</v>
      </c>
      <c r="EL64" s="2">
        <f t="shared" si="172"/>
        <v>111157.9408596258</v>
      </c>
      <c r="EM64" s="2">
        <f t="shared" si="172"/>
        <v>112269.52026822206</v>
      </c>
      <c r="EN64" s="2">
        <f t="shared" si="172"/>
        <v>113392.21547090428</v>
      </c>
    </row>
    <row r="66" spans="2:145" x14ac:dyDescent="0.2">
      <c r="B66" s="2" t="s">
        <v>67</v>
      </c>
      <c r="P66" s="6">
        <v>0.24</v>
      </c>
      <c r="Q66" s="6">
        <f>P66*1.2</f>
        <v>0.28799999999999998</v>
      </c>
      <c r="R66" s="6">
        <f>Q66*1.2</f>
        <v>0.34559999999999996</v>
      </c>
      <c r="S66" s="6">
        <f t="shared" ref="S66:T66" si="173">R66*1.2</f>
        <v>0.41471999999999992</v>
      </c>
      <c r="T66" s="6">
        <f t="shared" si="173"/>
        <v>0.49766399999999988</v>
      </c>
      <c r="U66" s="6">
        <f>T66*1.1</f>
        <v>0.54743039999999987</v>
      </c>
      <c r="V66" s="6">
        <f>U66*1.05</f>
        <v>0.57480191999999986</v>
      </c>
      <c r="W66" s="6">
        <f t="shared" ref="W66:Y66" si="174">V66*1.05</f>
        <v>0.6035420159999999</v>
      </c>
      <c r="X66" s="6">
        <f t="shared" si="174"/>
        <v>0.63371911679999993</v>
      </c>
      <c r="Y66" s="6">
        <f t="shared" si="174"/>
        <v>0.66540507263999993</v>
      </c>
    </row>
    <row r="67" spans="2:145" x14ac:dyDescent="0.2">
      <c r="B67" s="2" t="s">
        <v>68</v>
      </c>
      <c r="P67" s="6">
        <v>0.2</v>
      </c>
      <c r="Q67" s="6">
        <f>P67*1.2</f>
        <v>0.24</v>
      </c>
      <c r="R67" s="6">
        <f>Q67*1.2</f>
        <v>0.28799999999999998</v>
      </c>
      <c r="S67" s="6">
        <f t="shared" ref="S67:T67" si="175">R67*1.2</f>
        <v>0.34559999999999996</v>
      </c>
      <c r="T67" s="6">
        <f t="shared" si="175"/>
        <v>0.41471999999999992</v>
      </c>
      <c r="U67" s="6">
        <f>T67*1.1</f>
        <v>0.45619199999999993</v>
      </c>
      <c r="V67" s="6">
        <f>U67*1.05</f>
        <v>0.47900159999999997</v>
      </c>
      <c r="W67" s="6">
        <f t="shared" ref="W67:Y67" si="176">V67*1.05</f>
        <v>0.50295168000000001</v>
      </c>
      <c r="X67" s="6">
        <f t="shared" si="176"/>
        <v>0.52809926400000007</v>
      </c>
      <c r="Y67" s="6">
        <f t="shared" si="176"/>
        <v>0.55450422720000014</v>
      </c>
    </row>
    <row r="68" spans="2:145" x14ac:dyDescent="0.2">
      <c r="B68" s="2" t="s">
        <v>69</v>
      </c>
      <c r="P68" s="6">
        <v>0.8</v>
      </c>
      <c r="Q68" s="6">
        <v>0.8</v>
      </c>
      <c r="R68" s="6">
        <v>0.8</v>
      </c>
      <c r="S68" s="6">
        <v>0.8</v>
      </c>
      <c r="T68" s="6">
        <v>0.8</v>
      </c>
      <c r="U68" s="6">
        <v>0.8</v>
      </c>
      <c r="V68" s="6">
        <v>0.8</v>
      </c>
      <c r="W68" s="6">
        <v>0.8</v>
      </c>
      <c r="X68" s="6">
        <v>0.8</v>
      </c>
      <c r="Y68" s="6">
        <v>0.8</v>
      </c>
    </row>
    <row r="69" spans="2:145" x14ac:dyDescent="0.2">
      <c r="AA69" s="2" t="s">
        <v>15</v>
      </c>
      <c r="AB69" s="6">
        <v>0.01</v>
      </c>
    </row>
    <row r="70" spans="2:145" x14ac:dyDescent="0.2">
      <c r="B70" s="2" t="s">
        <v>44</v>
      </c>
      <c r="P70" s="2">
        <v>5000</v>
      </c>
      <c r="Q70" s="2">
        <v>50000</v>
      </c>
      <c r="R70" s="2">
        <f>Q70*2</f>
        <v>100000</v>
      </c>
      <c r="S70" s="2">
        <f>R70*2</f>
        <v>200000</v>
      </c>
      <c r="T70" s="2">
        <f>S70*2</f>
        <v>400000</v>
      </c>
      <c r="U70" s="2">
        <f>T70*2</f>
        <v>800000</v>
      </c>
      <c r="V70" s="2">
        <f t="shared" ref="V70:Y70" si="177">U70*2</f>
        <v>1600000</v>
      </c>
      <c r="W70" s="2">
        <f t="shared" si="177"/>
        <v>3200000</v>
      </c>
      <c r="X70" s="2">
        <f t="shared" si="177"/>
        <v>6400000</v>
      </c>
      <c r="Y70" s="2">
        <f t="shared" si="177"/>
        <v>12800000</v>
      </c>
      <c r="AA70" s="2" t="s">
        <v>16</v>
      </c>
      <c r="AB70" s="6">
        <v>0.15</v>
      </c>
    </row>
    <row r="71" spans="2:145" x14ac:dyDescent="0.2">
      <c r="B71" s="2" t="s">
        <v>46</v>
      </c>
      <c r="P71" s="2">
        <v>30000</v>
      </c>
      <c r="Q71" s="2">
        <v>30000</v>
      </c>
      <c r="R71" s="2">
        <v>25000</v>
      </c>
      <c r="S71" s="2">
        <f t="shared" ref="S71:Y71" si="178">R71*1</f>
        <v>25000</v>
      </c>
      <c r="T71" s="2">
        <v>20000</v>
      </c>
      <c r="U71" s="2">
        <f t="shared" si="178"/>
        <v>20000</v>
      </c>
      <c r="V71" s="2">
        <f t="shared" si="178"/>
        <v>20000</v>
      </c>
      <c r="W71" s="2">
        <f t="shared" si="178"/>
        <v>20000</v>
      </c>
      <c r="X71" s="2">
        <f t="shared" si="178"/>
        <v>20000</v>
      </c>
      <c r="Y71" s="2">
        <f t="shared" si="178"/>
        <v>20000</v>
      </c>
      <c r="AA71" s="4" t="s">
        <v>17</v>
      </c>
      <c r="AB71" s="4">
        <f>NPV(AB70,P64:EN64)</f>
        <v>122889.08688436032</v>
      </c>
    </row>
    <row r="72" spans="2:145" x14ac:dyDescent="0.2">
      <c r="B72" s="2" t="s">
        <v>47</v>
      </c>
      <c r="P72" s="2">
        <v>10000</v>
      </c>
      <c r="Q72" s="2">
        <f>P72*0.98</f>
        <v>9800</v>
      </c>
      <c r="R72" s="2">
        <f t="shared" ref="R72:U72" si="179">Q72*0.98</f>
        <v>9604</v>
      </c>
      <c r="S72" s="2">
        <f t="shared" si="179"/>
        <v>9411.92</v>
      </c>
      <c r="T72" s="2">
        <f t="shared" si="179"/>
        <v>9223.6815999999999</v>
      </c>
      <c r="U72" s="2">
        <f t="shared" si="179"/>
        <v>9039.2079680000006</v>
      </c>
      <c r="V72" s="2">
        <f t="shared" ref="V72" si="180">U72*0.98</f>
        <v>8858.4238086400001</v>
      </c>
      <c r="W72" s="2">
        <f t="shared" ref="W72" si="181">V72*0.98</f>
        <v>8681.2553324672008</v>
      </c>
      <c r="X72" s="2">
        <f t="shared" ref="X72" si="182">W72*0.98</f>
        <v>8507.6302258178566</v>
      </c>
      <c r="Y72" s="2">
        <f t="shared" ref="Y72" si="183">X72*0.98</f>
        <v>8337.4776213014993</v>
      </c>
    </row>
    <row r="73" spans="2:145" x14ac:dyDescent="0.2">
      <c r="B73" s="2" t="s">
        <v>49</v>
      </c>
      <c r="P73" s="2">
        <f>(P71-P72)*P70/1000000</f>
        <v>100</v>
      </c>
      <c r="Q73" s="2">
        <f t="shared" ref="Q73:U73" si="184">(Q71-Q72)*Q70/1000000</f>
        <v>1010</v>
      </c>
      <c r="R73" s="2">
        <f t="shared" si="184"/>
        <v>1539.6</v>
      </c>
      <c r="S73" s="2">
        <f t="shared" si="184"/>
        <v>3117.616</v>
      </c>
      <c r="T73" s="2">
        <f t="shared" si="184"/>
        <v>4310.52736</v>
      </c>
      <c r="U73" s="2">
        <f t="shared" si="184"/>
        <v>8768.6336255999995</v>
      </c>
      <c r="V73" s="2">
        <f t="shared" ref="V73:Y73" si="185">(V71-V72)*V70/1000000</f>
        <v>17826.521906176</v>
      </c>
      <c r="W73" s="2">
        <f t="shared" si="185"/>
        <v>36219.982936104956</v>
      </c>
      <c r="X73" s="2">
        <f t="shared" si="185"/>
        <v>73551.166554765718</v>
      </c>
      <c r="Y73" s="2">
        <f t="shared" si="185"/>
        <v>149280.28644734083</v>
      </c>
      <c r="Z73" s="2">
        <f t="shared" ref="Z73:BE73" si="186">Y73*(1+$AB$76)</f>
        <v>150773.08931181423</v>
      </c>
      <c r="AA73" s="2">
        <f t="shared" si="186"/>
        <v>152280.82020493236</v>
      </c>
      <c r="AB73" s="2">
        <f t="shared" si="186"/>
        <v>153803.62840698168</v>
      </c>
      <c r="AC73" s="2">
        <f t="shared" si="186"/>
        <v>155341.6646910515</v>
      </c>
      <c r="AD73" s="2">
        <f t="shared" si="186"/>
        <v>156895.08133796201</v>
      </c>
      <c r="AE73" s="2">
        <f t="shared" si="186"/>
        <v>158464.03215134164</v>
      </c>
      <c r="AF73" s="2">
        <f t="shared" si="186"/>
        <v>160048.67247285505</v>
      </c>
      <c r="AG73" s="2">
        <f t="shared" si="186"/>
        <v>161649.15919758359</v>
      </c>
      <c r="AH73" s="2">
        <f t="shared" si="186"/>
        <v>163265.65078955944</v>
      </c>
      <c r="AI73" s="2">
        <f t="shared" si="186"/>
        <v>164898.30729745503</v>
      </c>
      <c r="AJ73" s="2">
        <f t="shared" si="186"/>
        <v>166547.29037042957</v>
      </c>
      <c r="AK73" s="2">
        <f t="shared" si="186"/>
        <v>168212.76327413387</v>
      </c>
      <c r="AL73" s="2">
        <f t="shared" si="186"/>
        <v>169894.89090687523</v>
      </c>
      <c r="AM73" s="2">
        <f t="shared" si="186"/>
        <v>171593.83981594397</v>
      </c>
      <c r="AN73" s="2">
        <f t="shared" si="186"/>
        <v>173309.7782141034</v>
      </c>
      <c r="AO73" s="2">
        <f t="shared" si="186"/>
        <v>175042.87599624443</v>
      </c>
      <c r="AP73" s="2">
        <f t="shared" si="186"/>
        <v>176793.30475620687</v>
      </c>
      <c r="AQ73" s="2">
        <f t="shared" si="186"/>
        <v>178561.23780376895</v>
      </c>
      <c r="AR73" s="2">
        <f t="shared" si="186"/>
        <v>180346.85018180663</v>
      </c>
      <c r="AS73" s="2">
        <f t="shared" si="186"/>
        <v>182150.3186836247</v>
      </c>
      <c r="AT73" s="2">
        <f t="shared" si="186"/>
        <v>183971.82187046096</v>
      </c>
      <c r="AU73" s="2">
        <f t="shared" si="186"/>
        <v>185811.54008916556</v>
      </c>
      <c r="AV73" s="2">
        <f t="shared" si="186"/>
        <v>187669.65549005722</v>
      </c>
      <c r="AW73" s="2">
        <f t="shared" si="186"/>
        <v>189546.35204495781</v>
      </c>
      <c r="AX73" s="2">
        <f t="shared" si="186"/>
        <v>191441.81556540739</v>
      </c>
      <c r="AY73" s="2">
        <f t="shared" si="186"/>
        <v>193356.23372106146</v>
      </c>
      <c r="AZ73" s="2">
        <f t="shared" si="186"/>
        <v>195289.79605827207</v>
      </c>
      <c r="BA73" s="2">
        <f t="shared" si="186"/>
        <v>197242.69401885479</v>
      </c>
      <c r="BB73" s="2">
        <f t="shared" si="186"/>
        <v>199215.12095904333</v>
      </c>
      <c r="BC73" s="2">
        <f t="shared" si="186"/>
        <v>201207.27216863376</v>
      </c>
      <c r="BD73" s="2">
        <f t="shared" si="186"/>
        <v>203219.34489032009</v>
      </c>
      <c r="BE73" s="2">
        <f t="shared" si="186"/>
        <v>205251.53833922331</v>
      </c>
      <c r="BF73" s="2">
        <f t="shared" ref="BF73:CK73" si="187">BE73*(1+$AB$76)</f>
        <v>207304.05372261553</v>
      </c>
      <c r="BG73" s="2">
        <f t="shared" si="187"/>
        <v>209377.09425984169</v>
      </c>
      <c r="BH73" s="2">
        <f t="shared" si="187"/>
        <v>211470.86520244009</v>
      </c>
      <c r="BI73" s="2">
        <f t="shared" si="187"/>
        <v>213585.57385446448</v>
      </c>
      <c r="BJ73" s="2">
        <f t="shared" si="187"/>
        <v>215721.42959300912</v>
      </c>
      <c r="BK73" s="2">
        <f t="shared" si="187"/>
        <v>217878.6438889392</v>
      </c>
      <c r="BL73" s="2">
        <f t="shared" si="187"/>
        <v>220057.4303278286</v>
      </c>
      <c r="BM73" s="2">
        <f t="shared" si="187"/>
        <v>222258.00463110689</v>
      </c>
      <c r="BN73" s="2">
        <f t="shared" si="187"/>
        <v>224480.58467741797</v>
      </c>
      <c r="BO73" s="2">
        <f t="shared" si="187"/>
        <v>226725.39052419216</v>
      </c>
      <c r="BP73" s="2">
        <f t="shared" si="187"/>
        <v>228992.64442943409</v>
      </c>
      <c r="BQ73" s="2">
        <f t="shared" si="187"/>
        <v>231282.57087372843</v>
      </c>
      <c r="BR73" s="2">
        <f t="shared" si="187"/>
        <v>233595.39658246571</v>
      </c>
      <c r="BS73" s="2">
        <f t="shared" si="187"/>
        <v>235931.35054829036</v>
      </c>
      <c r="BT73" s="2">
        <f t="shared" si="187"/>
        <v>238290.66405377327</v>
      </c>
      <c r="BU73" s="2">
        <f t="shared" si="187"/>
        <v>240673.570694311</v>
      </c>
      <c r="BV73" s="2">
        <f t="shared" si="187"/>
        <v>243080.30640125411</v>
      </c>
      <c r="BW73" s="2">
        <f t="shared" si="187"/>
        <v>245511.10946526667</v>
      </c>
      <c r="BX73" s="2">
        <f t="shared" si="187"/>
        <v>247966.22055991934</v>
      </c>
      <c r="BY73" s="2">
        <f t="shared" si="187"/>
        <v>250445.88276551853</v>
      </c>
      <c r="BZ73" s="2">
        <f t="shared" si="187"/>
        <v>252950.34159317371</v>
      </c>
      <c r="CA73" s="2">
        <f t="shared" si="187"/>
        <v>255479.84500910545</v>
      </c>
      <c r="CB73" s="2">
        <f t="shared" si="187"/>
        <v>258034.64345919652</v>
      </c>
      <c r="CC73" s="2">
        <f t="shared" si="187"/>
        <v>260614.9898937885</v>
      </c>
      <c r="CD73" s="2">
        <f t="shared" si="187"/>
        <v>263221.13979272638</v>
      </c>
      <c r="CE73" s="2">
        <f t="shared" si="187"/>
        <v>265853.35119065363</v>
      </c>
      <c r="CF73" s="2">
        <f t="shared" si="187"/>
        <v>268511.88470256014</v>
      </c>
      <c r="CG73" s="2">
        <f t="shared" si="187"/>
        <v>271197.00354958576</v>
      </c>
      <c r="CH73" s="2">
        <f t="shared" si="187"/>
        <v>273908.97358508164</v>
      </c>
      <c r="CI73" s="2">
        <f t="shared" si="187"/>
        <v>276648.06332093244</v>
      </c>
      <c r="CJ73" s="2">
        <f t="shared" si="187"/>
        <v>279414.54395414179</v>
      </c>
      <c r="CK73" s="2">
        <f t="shared" si="187"/>
        <v>282208.68939368322</v>
      </c>
      <c r="CL73" s="2">
        <f t="shared" ref="CL73:DQ73" si="188">CK73*(1+$AB$76)</f>
        <v>285030.77628762007</v>
      </c>
      <c r="CM73" s="2">
        <f t="shared" si="188"/>
        <v>287881.08405049628</v>
      </c>
      <c r="CN73" s="2">
        <f t="shared" si="188"/>
        <v>290759.89489100123</v>
      </c>
      <c r="CO73" s="2">
        <f t="shared" si="188"/>
        <v>293667.49383991124</v>
      </c>
      <c r="CP73" s="2">
        <f t="shared" si="188"/>
        <v>296604.16877831036</v>
      </c>
      <c r="CQ73" s="2">
        <f t="shared" si="188"/>
        <v>299570.21046609344</v>
      </c>
      <c r="CR73" s="2">
        <f t="shared" si="188"/>
        <v>302565.91257075436</v>
      </c>
      <c r="CS73" s="2">
        <f t="shared" si="188"/>
        <v>305591.57169646188</v>
      </c>
      <c r="CT73" s="2">
        <f t="shared" si="188"/>
        <v>308647.48741342651</v>
      </c>
      <c r="CU73" s="2">
        <f t="shared" si="188"/>
        <v>311733.9622875608</v>
      </c>
      <c r="CV73" s="2">
        <f t="shared" si="188"/>
        <v>314851.30191043642</v>
      </c>
      <c r="CW73" s="2">
        <f t="shared" si="188"/>
        <v>317999.81492954079</v>
      </c>
      <c r="CX73" s="2">
        <f t="shared" si="188"/>
        <v>321179.81307883619</v>
      </c>
      <c r="CY73" s="2">
        <f t="shared" si="188"/>
        <v>324391.61120962456</v>
      </c>
      <c r="CZ73" s="2">
        <f t="shared" si="188"/>
        <v>327635.52732172079</v>
      </c>
      <c r="DA73" s="2">
        <f t="shared" si="188"/>
        <v>330911.88259493798</v>
      </c>
      <c r="DB73" s="2">
        <f t="shared" si="188"/>
        <v>334221.00142088736</v>
      </c>
      <c r="DC73" s="2">
        <f t="shared" si="188"/>
        <v>337563.21143509622</v>
      </c>
      <c r="DD73" s="2">
        <f t="shared" si="188"/>
        <v>340938.84354944719</v>
      </c>
      <c r="DE73" s="2">
        <f t="shared" si="188"/>
        <v>344348.2319849417</v>
      </c>
      <c r="DF73" s="2">
        <f t="shared" si="188"/>
        <v>347791.71430479112</v>
      </c>
      <c r="DG73" s="2">
        <f t="shared" si="188"/>
        <v>351269.63144783903</v>
      </c>
      <c r="DH73" s="2">
        <f t="shared" si="188"/>
        <v>354782.32776231744</v>
      </c>
      <c r="DI73" s="2">
        <f t="shared" si="188"/>
        <v>358330.1510399406</v>
      </c>
      <c r="DJ73" s="2">
        <f t="shared" si="188"/>
        <v>361913.45255033998</v>
      </c>
      <c r="DK73" s="2">
        <f t="shared" si="188"/>
        <v>365532.58707584336</v>
      </c>
      <c r="DL73" s="2">
        <f t="shared" si="188"/>
        <v>369187.91294660181</v>
      </c>
      <c r="DM73" s="2">
        <f t="shared" si="188"/>
        <v>372879.79207606782</v>
      </c>
      <c r="DN73" s="2">
        <f t="shared" si="188"/>
        <v>376608.58999682852</v>
      </c>
      <c r="DO73" s="2">
        <f t="shared" si="188"/>
        <v>380374.67589679681</v>
      </c>
      <c r="DP73" s="2">
        <f t="shared" si="188"/>
        <v>384178.42265576479</v>
      </c>
      <c r="DQ73" s="2">
        <f t="shared" si="188"/>
        <v>388020.20688232244</v>
      </c>
      <c r="DR73" s="2">
        <f t="shared" ref="DR73:EO73" si="189">DQ73*(1+$AB$76)</f>
        <v>391900.40895114566</v>
      </c>
      <c r="DS73" s="2">
        <f t="shared" si="189"/>
        <v>395819.41304065712</v>
      </c>
      <c r="DT73" s="2">
        <f t="shared" si="189"/>
        <v>399777.60717106372</v>
      </c>
      <c r="DU73" s="2">
        <f t="shared" si="189"/>
        <v>403775.38324277435</v>
      </c>
      <c r="DV73" s="2">
        <f t="shared" si="189"/>
        <v>407813.13707520207</v>
      </c>
      <c r="DW73" s="2">
        <f t="shared" si="189"/>
        <v>411891.26844595408</v>
      </c>
      <c r="DX73" s="2">
        <f t="shared" si="189"/>
        <v>416010.18113041361</v>
      </c>
      <c r="DY73" s="2">
        <f t="shared" si="189"/>
        <v>420170.28294171777</v>
      </c>
      <c r="DZ73" s="2">
        <f t="shared" si="189"/>
        <v>424371.98577113496</v>
      </c>
      <c r="EA73" s="2">
        <f t="shared" si="189"/>
        <v>428615.70562884631</v>
      </c>
      <c r="EB73" s="2">
        <f t="shared" si="189"/>
        <v>432901.86268513475</v>
      </c>
      <c r="EC73" s="2">
        <f t="shared" si="189"/>
        <v>437230.88131198613</v>
      </c>
      <c r="ED73" s="2">
        <f t="shared" si="189"/>
        <v>441603.19012510602</v>
      </c>
      <c r="EE73" s="2">
        <f t="shared" si="189"/>
        <v>446019.22202635708</v>
      </c>
      <c r="EF73" s="2">
        <f t="shared" si="189"/>
        <v>450479.41424662067</v>
      </c>
      <c r="EG73" s="2">
        <f t="shared" si="189"/>
        <v>454984.20838908688</v>
      </c>
      <c r="EH73" s="2">
        <f t="shared" si="189"/>
        <v>459534.05047297775</v>
      </c>
      <c r="EI73" s="2">
        <f t="shared" si="189"/>
        <v>464129.39097770752</v>
      </c>
      <c r="EJ73" s="2">
        <f t="shared" si="189"/>
        <v>468770.68488748459</v>
      </c>
      <c r="EK73" s="2">
        <f t="shared" si="189"/>
        <v>473458.39173635945</v>
      </c>
      <c r="EL73" s="2">
        <f t="shared" si="189"/>
        <v>478192.97565372306</v>
      </c>
      <c r="EM73" s="2">
        <f t="shared" si="189"/>
        <v>482974.90541026031</v>
      </c>
      <c r="EN73" s="2">
        <f t="shared" si="189"/>
        <v>487804.65446436295</v>
      </c>
      <c r="EO73" s="2">
        <f t="shared" si="189"/>
        <v>492682.70100900659</v>
      </c>
    </row>
    <row r="75" spans="2:145" x14ac:dyDescent="0.2">
      <c r="B75" s="2" t="s">
        <v>48</v>
      </c>
      <c r="P75" s="6">
        <f>P71/P72-1</f>
        <v>2</v>
      </c>
      <c r="Q75" s="6">
        <f>Q71/Q72-1</f>
        <v>2.0612244897959182</v>
      </c>
      <c r="R75" s="6">
        <f>R71/R72-1</f>
        <v>1.603082049146189</v>
      </c>
      <c r="S75" s="6">
        <f>S71/S72-1</f>
        <v>1.6562061725981523</v>
      </c>
      <c r="T75" s="6">
        <f>T71/T72-1</f>
        <v>1.1683315694678793</v>
      </c>
      <c r="U75" s="6">
        <f t="shared" ref="U75:Y75" si="190">U71/U72-1</f>
        <v>1.2125832341508973</v>
      </c>
      <c r="V75" s="6">
        <f t="shared" si="190"/>
        <v>1.2577379940315279</v>
      </c>
      <c r="W75" s="6">
        <f t="shared" si="190"/>
        <v>1.3038142796240075</v>
      </c>
      <c r="X75" s="6">
        <f t="shared" si="190"/>
        <v>1.3508308975755181</v>
      </c>
      <c r="Y75" s="6">
        <f t="shared" si="190"/>
        <v>1.3988070383423654</v>
      </c>
    </row>
    <row r="76" spans="2:145" x14ac:dyDescent="0.2">
      <c r="B76" s="2" t="s">
        <v>50</v>
      </c>
      <c r="Q76" s="6">
        <f>Q70/P70-1</f>
        <v>9</v>
      </c>
      <c r="R76" s="6">
        <f t="shared" ref="R76:T76" si="191">R70/Q70-1</f>
        <v>1</v>
      </c>
      <c r="S76" s="6">
        <f t="shared" si="191"/>
        <v>1</v>
      </c>
      <c r="T76" s="6">
        <f t="shared" si="191"/>
        <v>1</v>
      </c>
      <c r="U76" s="6">
        <f t="shared" ref="U76" si="192">U70/T70-1</f>
        <v>1</v>
      </c>
      <c r="V76" s="6">
        <f t="shared" ref="V76" si="193">V70/U70-1</f>
        <v>1</v>
      </c>
      <c r="W76" s="6">
        <f t="shared" ref="W76" si="194">W70/V70-1</f>
        <v>1</v>
      </c>
      <c r="X76" s="6">
        <f t="shared" ref="X76" si="195">X70/W70-1</f>
        <v>1</v>
      </c>
      <c r="Y76" s="6">
        <f t="shared" ref="Y76" si="196">Y70/X70-1</f>
        <v>1</v>
      </c>
      <c r="AA76" s="2" t="s">
        <v>15</v>
      </c>
      <c r="AB76" s="6">
        <v>0.01</v>
      </c>
    </row>
    <row r="77" spans="2:145" x14ac:dyDescent="0.2">
      <c r="AA77" s="2" t="s">
        <v>16</v>
      </c>
      <c r="AB77" s="6">
        <v>0.25</v>
      </c>
    </row>
    <row r="78" spans="2:145" x14ac:dyDescent="0.2">
      <c r="B78" s="2" t="s">
        <v>51</v>
      </c>
      <c r="P78" s="2">
        <f>P70+O70</f>
        <v>5000</v>
      </c>
      <c r="Q78" s="2">
        <f>P78+Q70</f>
        <v>55000</v>
      </c>
      <c r="R78" s="2">
        <f t="shared" ref="R78:T78" si="197">Q78+R70</f>
        <v>155000</v>
      </c>
      <c r="S78" s="2">
        <f t="shared" si="197"/>
        <v>355000</v>
      </c>
      <c r="T78" s="2">
        <f t="shared" si="197"/>
        <v>755000</v>
      </c>
      <c r="U78" s="2">
        <f t="shared" ref="U78" si="198">T78+U70</f>
        <v>1555000</v>
      </c>
      <c r="V78" s="2">
        <f t="shared" ref="V78" si="199">U78+V70</f>
        <v>3155000</v>
      </c>
      <c r="W78" s="2">
        <f t="shared" ref="W78" si="200">V78+W70</f>
        <v>6355000</v>
      </c>
      <c r="X78" s="2">
        <f t="shared" ref="X78" si="201">W78+X70</f>
        <v>12755000</v>
      </c>
      <c r="Y78" s="2">
        <f t="shared" ref="Y78" si="202">X78+Y70</f>
        <v>25555000</v>
      </c>
      <c r="AA78" s="4" t="s">
        <v>17</v>
      </c>
      <c r="AB78" s="4">
        <f>NPV(AB77,P73:EO73)</f>
        <v>109673.42386645672</v>
      </c>
    </row>
    <row r="79" spans="2:145" x14ac:dyDescent="0.2">
      <c r="M79" s="6"/>
    </row>
    <row r="80" spans="2:145" x14ac:dyDescent="0.2">
      <c r="B80" s="2" t="s">
        <v>72</v>
      </c>
      <c r="O80" s="2">
        <f>100000+550000+250000+125000</f>
        <v>1025000</v>
      </c>
      <c r="P80" s="2">
        <f>O80*1.5</f>
        <v>1537500</v>
      </c>
      <c r="Q80" s="2">
        <f>O80*2</f>
        <v>2050000</v>
      </c>
      <c r="R80" s="2">
        <f>Q80*1.2</f>
        <v>2460000</v>
      </c>
      <c r="S80" s="2">
        <f t="shared" ref="S80:T82" si="203">R80*1.1</f>
        <v>2706000</v>
      </c>
      <c r="T80" s="2">
        <f t="shared" si="203"/>
        <v>2976600.0000000005</v>
      </c>
      <c r="U80" s="2">
        <f t="shared" ref="U80:U82" si="204">T80*1.1</f>
        <v>3274260.0000000009</v>
      </c>
      <c r="V80" s="2">
        <f t="shared" ref="V80" si="205">U80*1.1</f>
        <v>3601686.0000000014</v>
      </c>
      <c r="W80" s="2">
        <f t="shared" ref="W80" si="206">V80*1.1</f>
        <v>3961854.600000002</v>
      </c>
      <c r="X80" s="2">
        <f t="shared" ref="X80" si="207">W80*1.1</f>
        <v>4358040.0600000024</v>
      </c>
      <c r="Y80" s="2">
        <f t="shared" ref="Y80" si="208">X80*1.1</f>
        <v>4793844.0660000034</v>
      </c>
    </row>
    <row r="81" spans="2:25" x14ac:dyDescent="0.2">
      <c r="B81" s="2" t="s">
        <v>73</v>
      </c>
      <c r="O81" s="2">
        <v>375000</v>
      </c>
      <c r="P81" s="2">
        <f>O81*1.2</f>
        <v>450000</v>
      </c>
      <c r="Q81" s="2">
        <f t="shared" ref="Q81:R81" si="209">P81*1.2</f>
        <v>540000</v>
      </c>
      <c r="R81" s="2">
        <f t="shared" si="209"/>
        <v>648000</v>
      </c>
      <c r="S81" s="2">
        <f t="shared" ref="S81" si="210">R81*1.2</f>
        <v>777600</v>
      </c>
      <c r="T81" s="2">
        <f t="shared" ref="T81" si="211">S81*1.2</f>
        <v>933120</v>
      </c>
      <c r="U81" s="2">
        <f t="shared" ref="U81" si="212">T81*1.2</f>
        <v>1119744</v>
      </c>
      <c r="V81" s="2">
        <f t="shared" ref="V81" si="213">U81*1.2</f>
        <v>1343692.8</v>
      </c>
      <c r="W81" s="2">
        <f t="shared" ref="W81" si="214">V81*1.2</f>
        <v>1612431.3600000001</v>
      </c>
      <c r="X81" s="2">
        <f t="shared" ref="X81" si="215">W81*1.2</f>
        <v>1934917.632</v>
      </c>
      <c r="Y81" s="2">
        <f t="shared" ref="Y81" si="216">X81*1.2</f>
        <v>2321901.1584000001</v>
      </c>
    </row>
    <row r="82" spans="2:25" x14ac:dyDescent="0.2">
      <c r="B82" s="2" t="s">
        <v>74</v>
      </c>
      <c r="O82" s="2">
        <v>950000</v>
      </c>
      <c r="P82" s="2">
        <f>O82*1.1</f>
        <v>1045000.0000000001</v>
      </c>
      <c r="Q82" s="2">
        <f t="shared" ref="Q82" si="217">P82*1.1</f>
        <v>1149500.0000000002</v>
      </c>
      <c r="R82" s="2">
        <f>Q82*1.1</f>
        <v>1264450.0000000005</v>
      </c>
      <c r="S82" s="2">
        <f t="shared" si="203"/>
        <v>1390895.0000000007</v>
      </c>
      <c r="T82" s="2">
        <f t="shared" si="203"/>
        <v>1529984.5000000009</v>
      </c>
      <c r="U82" s="2">
        <f t="shared" si="204"/>
        <v>1682982.9500000011</v>
      </c>
      <c r="V82" s="2">
        <f t="shared" ref="V82" si="218">U82*1.1</f>
        <v>1851281.2450000013</v>
      </c>
      <c r="W82" s="2">
        <f t="shared" ref="W82" si="219">V82*1.1</f>
        <v>2036409.3695000017</v>
      </c>
      <c r="X82" s="2">
        <f t="shared" ref="X82" si="220">W82*1.1</f>
        <v>2240050.3064500019</v>
      </c>
      <c r="Y82" s="2">
        <f t="shared" ref="Y82" si="221">X82*1.1</f>
        <v>2464055.3370950022</v>
      </c>
    </row>
    <row r="83" spans="2:25" x14ac:dyDescent="0.2">
      <c r="B83" s="2" t="s">
        <v>14</v>
      </c>
      <c r="O83" s="2">
        <f>SUM(O80:O82)</f>
        <v>2350000</v>
      </c>
      <c r="P83" s="2">
        <f t="shared" ref="P83:Q83" si="222">SUM(P80:P82)</f>
        <v>3032500</v>
      </c>
      <c r="Q83" s="2">
        <f t="shared" si="222"/>
        <v>3739500</v>
      </c>
      <c r="R83" s="2">
        <f t="shared" ref="R83" si="223">SUM(R80:R82)</f>
        <v>4372450</v>
      </c>
      <c r="S83" s="2">
        <f t="shared" ref="S83" si="224">SUM(S80:S82)</f>
        <v>4874495.0000000009</v>
      </c>
      <c r="T83" s="2">
        <f t="shared" ref="T83" si="225">SUM(T80:T82)</f>
        <v>5439704.5000000019</v>
      </c>
      <c r="U83" s="2">
        <f t="shared" ref="U83:Y83" si="226">SUM(U80:U82)</f>
        <v>6076986.950000002</v>
      </c>
      <c r="V83" s="2">
        <f t="shared" si="226"/>
        <v>6796660.0450000027</v>
      </c>
      <c r="W83" s="2">
        <f t="shared" si="226"/>
        <v>7610695.3295000037</v>
      </c>
      <c r="X83" s="2">
        <f t="shared" si="226"/>
        <v>8533007.9984500036</v>
      </c>
      <c r="Y83" s="2">
        <f t="shared" si="226"/>
        <v>9579800.5614950061</v>
      </c>
    </row>
    <row r="85" spans="2:25" x14ac:dyDescent="0.2">
      <c r="B85" s="2" t="s">
        <v>75</v>
      </c>
      <c r="O85" s="6">
        <f t="shared" ref="O85:U85" si="227">O83/O46</f>
        <v>1.3993609386555892</v>
      </c>
      <c r="P85" s="6">
        <f t="shared" si="227"/>
        <v>1.4894400785854618</v>
      </c>
      <c r="Q85" s="6">
        <f t="shared" si="227"/>
        <v>1.3840772818121252</v>
      </c>
      <c r="R85" s="6">
        <f t="shared" si="227"/>
        <v>1.3247199045039477</v>
      </c>
      <c r="S85" s="6">
        <f t="shared" si="227"/>
        <v>1.3136229945299114</v>
      </c>
      <c r="T85" s="6">
        <f t="shared" si="227"/>
        <v>1.3450399624673905</v>
      </c>
      <c r="U85" s="6">
        <f t="shared" si="227"/>
        <v>1.3615482868502022</v>
      </c>
      <c r="V85" s="6">
        <f t="shared" ref="V85:Y85" si="228">V83/V46</f>
        <v>1.3577176306008587</v>
      </c>
      <c r="W85" s="6">
        <f t="shared" si="228"/>
        <v>1.3284090834705173</v>
      </c>
      <c r="X85" s="6">
        <f t="shared" si="228"/>
        <v>1.2701479622040373</v>
      </c>
      <c r="Y85" s="6">
        <f t="shared" si="228"/>
        <v>1.1826721166152068</v>
      </c>
    </row>
    <row r="86" spans="2:25" x14ac:dyDescent="0.2">
      <c r="P86" s="6">
        <f>P80/O80-1</f>
        <v>0.5</v>
      </c>
      <c r="Q86" s="6">
        <f>Q80/P80-1</f>
        <v>0.33333333333333326</v>
      </c>
      <c r="R86" s="6">
        <f>R80/Q80-1</f>
        <v>0.19999999999999996</v>
      </c>
      <c r="S86" s="6">
        <f t="shared" ref="S86:U86" si="229">S80/R80-1</f>
        <v>0.10000000000000009</v>
      </c>
      <c r="T86" s="6">
        <f t="shared" si="229"/>
        <v>0.10000000000000009</v>
      </c>
      <c r="U86" s="6">
        <f t="shared" si="229"/>
        <v>0.10000000000000009</v>
      </c>
      <c r="V86" s="6">
        <f t="shared" ref="V86" si="230">V80/U80-1</f>
        <v>0.10000000000000009</v>
      </c>
      <c r="W86" s="6">
        <f t="shared" ref="W86" si="231">W80/V80-1</f>
        <v>0.10000000000000009</v>
      </c>
      <c r="X86" s="6">
        <f t="shared" ref="X86" si="232">X80/W80-1</f>
        <v>0.10000000000000009</v>
      </c>
      <c r="Y86" s="6">
        <f t="shared" ref="Y86" si="233">Y80/X80-1</f>
        <v>0.10000000000000009</v>
      </c>
    </row>
    <row r="87" spans="2:25" x14ac:dyDescent="0.2"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2:25" x14ac:dyDescent="0.2">
      <c r="B88" s="2" t="s">
        <v>39</v>
      </c>
      <c r="C88" s="2">
        <f>C89-C90</f>
        <v>16994</v>
      </c>
      <c r="G88" s="2">
        <f>G89-G90</f>
        <v>17056</v>
      </c>
      <c r="N88" s="2">
        <f>N89-N90</f>
        <v>14833</v>
      </c>
      <c r="O88" s="2">
        <f>O89-O90</f>
        <v>16994</v>
      </c>
      <c r="P88" s="2">
        <f t="shared" ref="P88:U88" si="234">+O88+P18</f>
        <v>31318.622716714202</v>
      </c>
      <c r="Q88" s="2">
        <f t="shared" si="234"/>
        <v>53344.63357822103</v>
      </c>
      <c r="R88" s="2">
        <f t="shared" si="234"/>
        <v>84892.409163111384</v>
      </c>
      <c r="S88" s="2">
        <f t="shared" si="234"/>
        <v>126827.18713493881</v>
      </c>
      <c r="T88" s="2">
        <f t="shared" si="234"/>
        <v>180833.27160737987</v>
      </c>
      <c r="U88" s="2">
        <f t="shared" si="234"/>
        <v>250758.4467990062</v>
      </c>
      <c r="V88" s="2">
        <f t="shared" ref="V88:Y88" si="235">+U88+V18</f>
        <v>333929.17635037488</v>
      </c>
      <c r="W88" s="2">
        <f t="shared" si="235"/>
        <v>434418.06972038629</v>
      </c>
      <c r="X88" s="2">
        <f t="shared" si="235"/>
        <v>558137.52719088469</v>
      </c>
      <c r="Y88" s="2">
        <f t="shared" si="235"/>
        <v>713804.52731376886</v>
      </c>
    </row>
    <row r="89" spans="2:25" x14ac:dyDescent="0.2">
      <c r="B89" s="2" t="s">
        <v>3</v>
      </c>
      <c r="C89" s="2">
        <f>C92+C93</f>
        <v>36563</v>
      </c>
      <c r="G89" s="2">
        <f>G92+G93</f>
        <v>36996</v>
      </c>
      <c r="N89" s="2">
        <f>N92+N93</f>
        <v>29094</v>
      </c>
      <c r="O89" s="2">
        <f>O92+O93</f>
        <v>36563</v>
      </c>
    </row>
    <row r="90" spans="2:25" x14ac:dyDescent="0.2">
      <c r="B90" s="2" t="s">
        <v>4</v>
      </c>
      <c r="C90" s="2">
        <f>SUM(C112:C114)</f>
        <v>19569</v>
      </c>
      <c r="G90" s="2">
        <f>SUM(G112:G114)</f>
        <v>19940</v>
      </c>
      <c r="N90" s="2">
        <f>SUM(N112:N114)</f>
        <v>14261</v>
      </c>
      <c r="O90" s="2">
        <f>SUM(O112:O114)</f>
        <v>19569</v>
      </c>
    </row>
    <row r="91" spans="2:25" x14ac:dyDescent="0.2">
      <c r="G91" s="6"/>
      <c r="H91" s="6"/>
      <c r="I91" s="6"/>
      <c r="J91" s="6"/>
      <c r="O91" s="6"/>
    </row>
    <row r="92" spans="2:25" x14ac:dyDescent="0.2">
      <c r="B92" s="2" t="s">
        <v>3</v>
      </c>
      <c r="C92" s="2">
        <v>16139</v>
      </c>
      <c r="G92" s="2">
        <v>16352</v>
      </c>
      <c r="N92" s="2">
        <v>16398</v>
      </c>
      <c r="O92" s="2">
        <v>16139</v>
      </c>
    </row>
    <row r="93" spans="2:25" x14ac:dyDescent="0.2">
      <c r="B93" s="2" t="s">
        <v>81</v>
      </c>
      <c r="C93" s="2">
        <v>20424</v>
      </c>
      <c r="G93" s="2">
        <v>20644</v>
      </c>
      <c r="N93" s="2">
        <v>12696</v>
      </c>
      <c r="O93" s="2">
        <v>20424</v>
      </c>
    </row>
    <row r="94" spans="2:25" x14ac:dyDescent="0.2">
      <c r="B94" s="2" t="s">
        <v>77</v>
      </c>
      <c r="C94" s="2">
        <v>4418</v>
      </c>
      <c r="G94" s="2">
        <v>3782</v>
      </c>
      <c r="N94" s="2">
        <v>3508</v>
      </c>
      <c r="O94" s="2">
        <v>4418</v>
      </c>
    </row>
    <row r="95" spans="2:25" x14ac:dyDescent="0.2">
      <c r="B95" s="2" t="s">
        <v>82</v>
      </c>
      <c r="C95" s="2">
        <v>12017</v>
      </c>
      <c r="G95" s="2">
        <v>13706</v>
      </c>
      <c r="N95" s="2">
        <v>13626</v>
      </c>
      <c r="O95" s="2">
        <v>12017</v>
      </c>
    </row>
    <row r="96" spans="2:25" x14ac:dyDescent="0.2">
      <c r="B96" s="2" t="s">
        <v>83</v>
      </c>
      <c r="C96" s="2">
        <v>5362</v>
      </c>
      <c r="G96" s="2">
        <v>4905</v>
      </c>
      <c r="N96" s="2">
        <v>3388</v>
      </c>
      <c r="O96" s="2">
        <v>5362</v>
      </c>
    </row>
    <row r="97" spans="2:15" x14ac:dyDescent="0.2">
      <c r="B97" s="2" t="s">
        <v>84</v>
      </c>
      <c r="C97" s="2">
        <v>5581</v>
      </c>
      <c r="G97" s="2">
        <v>5477</v>
      </c>
      <c r="N97" s="2">
        <v>5989</v>
      </c>
      <c r="O97" s="2">
        <v>5581</v>
      </c>
    </row>
    <row r="98" spans="2:15" x14ac:dyDescent="0.2">
      <c r="B98" s="2" t="s">
        <v>85</v>
      </c>
      <c r="C98" s="2">
        <v>4924</v>
      </c>
      <c r="G98" s="2">
        <v>4855</v>
      </c>
      <c r="N98" s="2">
        <v>5229</v>
      </c>
      <c r="O98" s="2">
        <v>4924</v>
      </c>
    </row>
    <row r="99" spans="2:15" x14ac:dyDescent="0.2">
      <c r="B99" s="2" t="s">
        <v>86</v>
      </c>
      <c r="C99" s="2">
        <v>35836</v>
      </c>
      <c r="G99" s="2">
        <v>37088</v>
      </c>
      <c r="N99" s="2">
        <v>29725</v>
      </c>
      <c r="O99" s="2">
        <v>35836</v>
      </c>
    </row>
    <row r="100" spans="2:15" x14ac:dyDescent="0.2">
      <c r="B100" s="2" t="s">
        <v>87</v>
      </c>
      <c r="C100" s="2">
        <v>5160</v>
      </c>
      <c r="G100" s="2">
        <v>5330</v>
      </c>
      <c r="N100" s="2">
        <v>4180</v>
      </c>
      <c r="O100" s="2">
        <v>5160</v>
      </c>
    </row>
    <row r="101" spans="2:15" x14ac:dyDescent="0.2">
      <c r="B101" s="2" t="s">
        <v>88</v>
      </c>
      <c r="C101" s="2">
        <v>1076</v>
      </c>
      <c r="G101" s="2">
        <v>951</v>
      </c>
      <c r="N101" s="2">
        <v>184</v>
      </c>
      <c r="O101" s="2">
        <v>1076</v>
      </c>
    </row>
    <row r="102" spans="2:15" x14ac:dyDescent="0.2">
      <c r="B102" s="2" t="s">
        <v>89</v>
      </c>
      <c r="C102" s="2">
        <v>140</v>
      </c>
      <c r="G102" s="2">
        <v>144</v>
      </c>
      <c r="N102" s="2">
        <v>178</v>
      </c>
      <c r="O102" s="2">
        <v>150</v>
      </c>
    </row>
    <row r="103" spans="2:15" x14ac:dyDescent="0.2">
      <c r="B103" s="2" t="s">
        <v>90</v>
      </c>
      <c r="C103" s="2">
        <v>244</v>
      </c>
      <c r="G103" s="2">
        <v>248</v>
      </c>
      <c r="N103" s="2">
        <v>253</v>
      </c>
      <c r="O103" s="2">
        <v>244</v>
      </c>
    </row>
    <row r="104" spans="2:15" x14ac:dyDescent="0.2">
      <c r="B104" s="2" t="s">
        <v>91</v>
      </c>
      <c r="C104" s="2">
        <v>6524</v>
      </c>
      <c r="G104" s="2">
        <v>6687</v>
      </c>
      <c r="N104" s="2">
        <v>6733</v>
      </c>
      <c r="O104" s="2">
        <v>6524</v>
      </c>
    </row>
    <row r="105" spans="2:15" x14ac:dyDescent="0.2">
      <c r="B105" s="2" t="s">
        <v>92</v>
      </c>
      <c r="C105" s="2">
        <v>4215</v>
      </c>
      <c r="G105" s="2">
        <v>4942</v>
      </c>
      <c r="N105" s="2">
        <v>4531</v>
      </c>
      <c r="O105" s="2">
        <v>4215</v>
      </c>
    </row>
    <row r="106" spans="2:15" x14ac:dyDescent="0.2">
      <c r="B106" s="2" t="s">
        <v>93</v>
      </c>
      <c r="C106" s="2">
        <f t="shared" ref="C106" si="236">SUM(C92:C105)</f>
        <v>122060</v>
      </c>
      <c r="D106" s="2">
        <f t="shared" ref="D106:L106" si="237">SUM(D92:D105)</f>
        <v>0</v>
      </c>
      <c r="E106" s="2">
        <f t="shared" si="237"/>
        <v>0</v>
      </c>
      <c r="F106" s="2">
        <f t="shared" si="237"/>
        <v>0</v>
      </c>
      <c r="G106" s="2">
        <f t="shared" si="237"/>
        <v>125111</v>
      </c>
      <c r="L106" s="2">
        <f t="shared" si="237"/>
        <v>0</v>
      </c>
      <c r="M106" s="2">
        <f t="shared" ref="M106" si="238">SUM(M92:M105)</f>
        <v>0</v>
      </c>
      <c r="N106" s="2">
        <f t="shared" ref="N106" si="239">SUM(N92:N105)</f>
        <v>106618</v>
      </c>
      <c r="O106" s="2">
        <f t="shared" ref="O106" si="240">SUM(O92:O105)</f>
        <v>122070</v>
      </c>
    </row>
    <row r="108" spans="2:15" x14ac:dyDescent="0.2">
      <c r="B108" s="2" t="s">
        <v>94</v>
      </c>
      <c r="C108" s="2">
        <v>12474</v>
      </c>
      <c r="G108" s="2">
        <v>13471</v>
      </c>
      <c r="N108" s="2">
        <v>14431</v>
      </c>
      <c r="O108" s="2">
        <v>12474</v>
      </c>
    </row>
    <row r="109" spans="2:15" x14ac:dyDescent="0.2">
      <c r="B109" s="2" t="s">
        <v>95</v>
      </c>
      <c r="C109" s="2">
        <v>10723</v>
      </c>
      <c r="G109" s="2">
        <v>10802</v>
      </c>
      <c r="N109" s="2">
        <v>9080</v>
      </c>
      <c r="O109" s="2">
        <v>10723</v>
      </c>
    </row>
    <row r="110" spans="2:15" x14ac:dyDescent="0.2">
      <c r="B110" s="2" t="s">
        <v>100</v>
      </c>
      <c r="C110" s="2">
        <v>3168</v>
      </c>
      <c r="G110" s="2">
        <v>3243</v>
      </c>
      <c r="N110" s="2">
        <v>2864</v>
      </c>
      <c r="O110" s="2">
        <v>3168</v>
      </c>
    </row>
    <row r="111" spans="2:15" x14ac:dyDescent="0.2">
      <c r="B111" s="2" t="s">
        <v>97</v>
      </c>
      <c r="C111" s="2">
        <v>2456</v>
      </c>
      <c r="G111" s="2">
        <v>2237</v>
      </c>
      <c r="N111" s="2">
        <v>2373</v>
      </c>
      <c r="O111" s="2">
        <v>2456</v>
      </c>
    </row>
    <row r="112" spans="2:15" x14ac:dyDescent="0.2">
      <c r="B112" s="2" t="s">
        <v>98</v>
      </c>
      <c r="C112" s="2">
        <v>5757</v>
      </c>
      <c r="G112" s="2">
        <v>5292</v>
      </c>
      <c r="N112" s="2">
        <v>2857</v>
      </c>
      <c r="O112" s="2">
        <v>5757</v>
      </c>
    </row>
    <row r="113" spans="2:27" x14ac:dyDescent="0.2">
      <c r="B113" s="2" t="s">
        <v>99</v>
      </c>
      <c r="C113" s="2">
        <v>3317</v>
      </c>
      <c r="G113" s="2">
        <v>3610</v>
      </c>
      <c r="N113" s="2">
        <v>3251</v>
      </c>
      <c r="O113" s="2">
        <v>3317</v>
      </c>
    </row>
    <row r="114" spans="2:27" x14ac:dyDescent="0.2">
      <c r="B114" s="2" t="s">
        <v>101</v>
      </c>
      <c r="C114" s="2">
        <v>10495</v>
      </c>
      <c r="G114" s="2">
        <v>11038</v>
      </c>
      <c r="N114" s="2">
        <v>8153</v>
      </c>
      <c r="O114" s="2">
        <v>10495</v>
      </c>
    </row>
    <row r="115" spans="2:27" x14ac:dyDescent="0.2">
      <c r="B115" s="2" t="s">
        <v>102</v>
      </c>
      <c r="C115" s="2">
        <f t="shared" ref="C115" si="241">SUM(C108:C114)</f>
        <v>48390</v>
      </c>
      <c r="D115" s="2">
        <f t="shared" ref="D115:L115" si="242">SUM(D108:D114)</f>
        <v>0</v>
      </c>
      <c r="E115" s="2">
        <f t="shared" si="242"/>
        <v>0</v>
      </c>
      <c r="F115" s="2">
        <f t="shared" si="242"/>
        <v>0</v>
      </c>
      <c r="G115" s="2">
        <f t="shared" si="242"/>
        <v>49693</v>
      </c>
      <c r="L115" s="2">
        <f t="shared" si="242"/>
        <v>0</v>
      </c>
      <c r="M115" s="2">
        <f t="shared" ref="M115" si="243">SUM(M108:M114)</f>
        <v>0</v>
      </c>
      <c r="N115" s="2">
        <f t="shared" ref="N115" si="244">SUM(N108:N114)</f>
        <v>43009</v>
      </c>
      <c r="O115" s="2">
        <f t="shared" ref="O115" si="245">SUM(O108:O114)</f>
        <v>48390</v>
      </c>
    </row>
    <row r="116" spans="2:27" x14ac:dyDescent="0.2">
      <c r="B116" s="2" t="s">
        <v>103</v>
      </c>
      <c r="C116" s="2">
        <f t="shared" ref="C116" si="246">C106-C115</f>
        <v>73670</v>
      </c>
      <c r="D116" s="2">
        <f t="shared" ref="D116:L116" si="247">D106-D115</f>
        <v>0</v>
      </c>
      <c r="E116" s="2">
        <f t="shared" si="247"/>
        <v>0</v>
      </c>
      <c r="F116" s="2">
        <f t="shared" si="247"/>
        <v>0</v>
      </c>
      <c r="G116" s="2">
        <f t="shared" si="247"/>
        <v>75418</v>
      </c>
      <c r="L116" s="2">
        <f t="shared" si="247"/>
        <v>0</v>
      </c>
      <c r="M116" s="2">
        <f t="shared" ref="M116" si="248">M106-M115</f>
        <v>0</v>
      </c>
      <c r="N116" s="2">
        <f t="shared" ref="N116" si="249">N106-N115</f>
        <v>63609</v>
      </c>
      <c r="O116" s="2">
        <f t="shared" ref="O116" si="250">O106-O115</f>
        <v>73680</v>
      </c>
    </row>
    <row r="117" spans="2:27" x14ac:dyDescent="0.2">
      <c r="B117" s="2" t="s">
        <v>104</v>
      </c>
      <c r="C117" s="2">
        <f t="shared" ref="C117" si="251">C116+C115</f>
        <v>122060</v>
      </c>
      <c r="D117" s="2">
        <f t="shared" ref="D117:L117" si="252">D116+D115</f>
        <v>0</v>
      </c>
      <c r="E117" s="2">
        <f t="shared" si="252"/>
        <v>0</v>
      </c>
      <c r="F117" s="2">
        <f t="shared" si="252"/>
        <v>0</v>
      </c>
      <c r="G117" s="2">
        <f t="shared" si="252"/>
        <v>125111</v>
      </c>
      <c r="L117" s="2">
        <f t="shared" si="252"/>
        <v>0</v>
      </c>
      <c r="M117" s="2">
        <f t="shared" ref="M117" si="253">M116+M115</f>
        <v>0</v>
      </c>
      <c r="N117" s="2">
        <f t="shared" ref="N117" si="254">N116+N115</f>
        <v>106618</v>
      </c>
      <c r="O117" s="2">
        <f t="shared" ref="O117" si="255">O116+O115</f>
        <v>122070</v>
      </c>
    </row>
    <row r="119" spans="2:27" x14ac:dyDescent="0.2">
      <c r="B119" s="2" t="s">
        <v>106</v>
      </c>
      <c r="C119" s="2">
        <f>C18</f>
        <v>962</v>
      </c>
      <c r="D119" s="2">
        <f t="shared" ref="D119:U119" si="256">D18</f>
        <v>0</v>
      </c>
      <c r="E119" s="2">
        <f t="shared" si="256"/>
        <v>0</v>
      </c>
      <c r="F119" s="2">
        <f t="shared" si="256"/>
        <v>19798</v>
      </c>
      <c r="G119" s="2">
        <f t="shared" si="256"/>
        <v>633</v>
      </c>
      <c r="H119" s="2">
        <f t="shared" si="256"/>
        <v>0</v>
      </c>
      <c r="I119" s="2">
        <f t="shared" si="256"/>
        <v>0</v>
      </c>
      <c r="J119" s="2">
        <f t="shared" si="256"/>
        <v>0</v>
      </c>
      <c r="L119" s="2">
        <f t="shared" si="256"/>
        <v>5853</v>
      </c>
      <c r="M119" s="2">
        <f t="shared" si="256"/>
        <v>12805</v>
      </c>
      <c r="N119" s="2">
        <f t="shared" si="256"/>
        <v>14802</v>
      </c>
      <c r="O119" s="2">
        <f t="shared" si="256"/>
        <v>7142</v>
      </c>
      <c r="P119" s="2">
        <f t="shared" si="256"/>
        <v>14324.622716714202</v>
      </c>
      <c r="Q119" s="2">
        <f t="shared" si="256"/>
        <v>22026.010861506827</v>
      </c>
      <c r="R119" s="2">
        <f t="shared" si="256"/>
        <v>31547.775584890347</v>
      </c>
      <c r="S119" s="2">
        <f t="shared" si="256"/>
        <v>41934.777971827425</v>
      </c>
      <c r="T119" s="2">
        <f t="shared" si="256"/>
        <v>54006.084472441049</v>
      </c>
      <c r="U119" s="2">
        <f t="shared" si="256"/>
        <v>69925.175191626331</v>
      </c>
      <c r="V119" s="2">
        <f t="shared" ref="V119:Y119" si="257">V18</f>
        <v>83170.729551368684</v>
      </c>
      <c r="W119" s="2">
        <f t="shared" si="257"/>
        <v>100488.89337001141</v>
      </c>
      <c r="X119" s="2">
        <f t="shared" si="257"/>
        <v>123719.45747049837</v>
      </c>
      <c r="Y119" s="2">
        <f t="shared" si="257"/>
        <v>155667.00012288414</v>
      </c>
    </row>
    <row r="120" spans="2:27" x14ac:dyDescent="0.2">
      <c r="B120" s="2" t="s">
        <v>107</v>
      </c>
      <c r="C120" s="2">
        <v>1405</v>
      </c>
      <c r="G120" s="2">
        <v>420</v>
      </c>
      <c r="M120" s="2">
        <v>12587</v>
      </c>
      <c r="N120" s="2">
        <v>14974</v>
      </c>
      <c r="O120" s="2">
        <v>7153</v>
      </c>
    </row>
    <row r="121" spans="2:27" x14ac:dyDescent="0.2">
      <c r="B121" s="2" t="s">
        <v>119</v>
      </c>
      <c r="C121" s="2">
        <v>1246</v>
      </c>
      <c r="G121" s="2">
        <v>1447</v>
      </c>
      <c r="M121" s="2">
        <v>3747</v>
      </c>
      <c r="N121" s="2">
        <v>4667</v>
      </c>
      <c r="O121" s="2">
        <v>5368</v>
      </c>
    </row>
    <row r="122" spans="2:27" x14ac:dyDescent="0.2">
      <c r="B122" s="2" t="s">
        <v>120</v>
      </c>
      <c r="C122" s="2">
        <v>524</v>
      </c>
      <c r="G122" s="2">
        <v>573</v>
      </c>
      <c r="M122" s="2">
        <v>1560</v>
      </c>
      <c r="N122" s="2">
        <v>1812</v>
      </c>
      <c r="O122" s="2">
        <v>1999</v>
      </c>
      <c r="P122" s="2">
        <f>O122*1.2</f>
        <v>2398.7999999999997</v>
      </c>
      <c r="Q122" s="2">
        <f t="shared" ref="Q122:T122" si="258">P122*1.2</f>
        <v>2878.5599999999995</v>
      </c>
      <c r="R122" s="2">
        <f t="shared" si="258"/>
        <v>3454.2719999999995</v>
      </c>
      <c r="S122" s="2">
        <f t="shared" si="258"/>
        <v>4145.1263999999992</v>
      </c>
      <c r="T122" s="2">
        <f t="shared" si="258"/>
        <v>4974.151679999999</v>
      </c>
      <c r="U122" s="2">
        <f>T122*1.15</f>
        <v>5720.2744319999983</v>
      </c>
      <c r="V122" s="2">
        <f t="shared" ref="V122:Y122" si="259">U122*1.15</f>
        <v>6578.3155967999974</v>
      </c>
      <c r="W122" s="2">
        <f t="shared" si="259"/>
        <v>7565.062936319996</v>
      </c>
      <c r="X122" s="2">
        <f t="shared" si="259"/>
        <v>8699.8223767679956</v>
      </c>
      <c r="Y122" s="2">
        <f t="shared" si="259"/>
        <v>10004.795733283194</v>
      </c>
    </row>
    <row r="123" spans="2:27" x14ac:dyDescent="0.2">
      <c r="B123" s="2" t="s">
        <v>121</v>
      </c>
      <c r="C123" s="2">
        <v>68</v>
      </c>
      <c r="G123" s="2">
        <v>112</v>
      </c>
      <c r="M123" s="2">
        <v>177</v>
      </c>
      <c r="N123" s="2">
        <v>463</v>
      </c>
      <c r="O123" s="2">
        <v>335</v>
      </c>
      <c r="P123" s="2">
        <f>O123*(1+P30)</f>
        <v>428.87362085921933</v>
      </c>
      <c r="Q123" s="2">
        <f t="shared" ref="Q123:U123" si="260">P123*(1+Q30)</f>
        <v>576.47702955692648</v>
      </c>
      <c r="R123" s="2">
        <f t="shared" si="260"/>
        <v>726.75030413853403</v>
      </c>
      <c r="S123" s="2">
        <f t="shared" si="260"/>
        <v>859.36763445663155</v>
      </c>
      <c r="T123" s="2">
        <f t="shared" si="260"/>
        <v>994.63045200532167</v>
      </c>
      <c r="U123" s="2">
        <f t="shared" si="260"/>
        <v>1165.1817983199162</v>
      </c>
      <c r="V123" s="2">
        <f t="shared" ref="V123:Y123" si="261">U123*(1+V30)</f>
        <v>1384.1872951615735</v>
      </c>
      <c r="W123" s="2">
        <f t="shared" si="261"/>
        <v>1670.7035920111753</v>
      </c>
      <c r="X123" s="2">
        <f t="shared" si="261"/>
        <v>2052.566783574995</v>
      </c>
      <c r="Y123" s="2">
        <f t="shared" si="261"/>
        <v>2570.7678483542149</v>
      </c>
    </row>
    <row r="124" spans="2:27" x14ac:dyDescent="0.2">
      <c r="B124" s="2" t="s">
        <v>122</v>
      </c>
      <c r="C124" s="2">
        <v>-63</v>
      </c>
      <c r="G124" s="2">
        <v>30</v>
      </c>
      <c r="M124" s="2">
        <v>81</v>
      </c>
      <c r="N124" s="2">
        <v>-144</v>
      </c>
      <c r="O124" s="2">
        <v>-73</v>
      </c>
      <c r="P124" s="2">
        <f>O124*(1+P30)</f>
        <v>-93.456042754397046</v>
      </c>
      <c r="Q124" s="2">
        <f t="shared" ref="Q124:U124" si="262">P124*(1+Q30)</f>
        <v>-125.62036763479293</v>
      </c>
      <c r="R124" s="2">
        <f t="shared" si="262"/>
        <v>-158.36648418541191</v>
      </c>
      <c r="S124" s="2">
        <f t="shared" si="262"/>
        <v>-187.26518601592269</v>
      </c>
      <c r="T124" s="2">
        <f t="shared" si="262"/>
        <v>-216.74036715339844</v>
      </c>
      <c r="U124" s="2">
        <f t="shared" si="262"/>
        <v>-253.90528739508619</v>
      </c>
      <c r="V124" s="2">
        <f t="shared" ref="V124:Y124" si="263">U124*(1+V30)</f>
        <v>-301.6288732740145</v>
      </c>
      <c r="W124" s="2">
        <f t="shared" si="263"/>
        <v>-364.06376781139039</v>
      </c>
      <c r="X124" s="2">
        <f t="shared" si="263"/>
        <v>-447.27574686858094</v>
      </c>
      <c r="Y124" s="2">
        <f t="shared" si="263"/>
        <v>-560.19717292494818</v>
      </c>
    </row>
    <row r="125" spans="2:27" x14ac:dyDescent="0.2">
      <c r="B125" s="2" t="s">
        <v>123</v>
      </c>
      <c r="C125" s="2">
        <v>63</v>
      </c>
      <c r="G125" s="2">
        <v>-43</v>
      </c>
      <c r="M125" s="2">
        <v>-196</v>
      </c>
      <c r="N125" s="2">
        <v>-6349</v>
      </c>
      <c r="O125" s="2">
        <v>477</v>
      </c>
      <c r="P125" s="2">
        <f>O125*(1+P30)</f>
        <v>610.66482731297799</v>
      </c>
      <c r="Q125" s="2">
        <f t="shared" ref="Q125:U125" si="264">P125*(1+Q30)</f>
        <v>820.83445701090727</v>
      </c>
      <c r="R125" s="2">
        <f t="shared" si="264"/>
        <v>1034.8056569375544</v>
      </c>
      <c r="S125" s="2">
        <f t="shared" si="264"/>
        <v>1223.6369004054127</v>
      </c>
      <c r="T125" s="2">
        <f t="shared" si="264"/>
        <v>1416.2350018105624</v>
      </c>
      <c r="U125" s="2">
        <f t="shared" si="264"/>
        <v>1659.0797546226863</v>
      </c>
      <c r="V125" s="2">
        <f t="shared" ref="V125:Y125" si="265">U125*(1+V30)</f>
        <v>1970.9174322151357</v>
      </c>
      <c r="W125" s="2">
        <f t="shared" si="265"/>
        <v>2378.8824280278523</v>
      </c>
      <c r="X125" s="2">
        <f t="shared" si="265"/>
        <v>2922.6100172097686</v>
      </c>
      <c r="Y125" s="2">
        <f t="shared" si="265"/>
        <v>3660.466458701374</v>
      </c>
    </row>
    <row r="126" spans="2:27" x14ac:dyDescent="0.2">
      <c r="B126" s="2" t="s">
        <v>124</v>
      </c>
      <c r="C126" s="2">
        <v>-5</v>
      </c>
      <c r="G126" s="2">
        <v>46</v>
      </c>
      <c r="M126" s="2">
        <v>340</v>
      </c>
      <c r="N126" s="2">
        <v>81</v>
      </c>
      <c r="O126" s="2">
        <v>172</v>
      </c>
      <c r="P126" s="2">
        <f>O126*(1+P30)</f>
        <v>220.19779936652455</v>
      </c>
      <c r="Q126" s="2">
        <f t="shared" ref="Q126:U126" si="266">P126*(1+Q30)</f>
        <v>295.98223607101897</v>
      </c>
      <c r="R126" s="2">
        <f t="shared" si="266"/>
        <v>373.13746958754587</v>
      </c>
      <c r="S126" s="2">
        <f t="shared" si="266"/>
        <v>441.22756157176309</v>
      </c>
      <c r="T126" s="2">
        <f t="shared" si="266"/>
        <v>510.67593356691145</v>
      </c>
      <c r="U126" s="2">
        <f t="shared" si="266"/>
        <v>598.24259495828528</v>
      </c>
      <c r="V126" s="2">
        <f t="shared" ref="V126:Y126" si="267">U126*(1+V30)</f>
        <v>710.68720826206163</v>
      </c>
      <c r="W126" s="2">
        <f t="shared" si="267"/>
        <v>857.79408306245421</v>
      </c>
      <c r="X126" s="2">
        <f t="shared" si="267"/>
        <v>1053.855184402684</v>
      </c>
      <c r="Y126" s="2">
        <f t="shared" si="267"/>
        <v>1319.9166266176865</v>
      </c>
    </row>
    <row r="127" spans="2:27" x14ac:dyDescent="0.2">
      <c r="B127" s="2" t="s">
        <v>125</v>
      </c>
      <c r="C127" s="2">
        <v>-335</v>
      </c>
      <c r="G127" s="2">
        <v>125</v>
      </c>
      <c r="M127" s="2">
        <v>140</v>
      </c>
      <c r="N127" s="2">
        <v>0</v>
      </c>
      <c r="O127" s="2">
        <v>-589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</row>
    <row r="128" spans="2:27" x14ac:dyDescent="0.2">
      <c r="B128" s="2" t="s">
        <v>77</v>
      </c>
      <c r="C128" s="2">
        <v>-422</v>
      </c>
      <c r="G128" s="2">
        <v>630</v>
      </c>
      <c r="M128" s="2">
        <v>-1124</v>
      </c>
      <c r="N128" s="2">
        <v>-586</v>
      </c>
      <c r="O128" s="2">
        <v>-1083</v>
      </c>
      <c r="P128" s="2">
        <f>O128*(1+P30)</f>
        <v>-1386.4780041508493</v>
      </c>
      <c r="Q128" s="2">
        <f t="shared" ref="Q128:U128" si="268">P128*(1+Q30)</f>
        <v>-1863.6555910750785</v>
      </c>
      <c r="R128" s="2">
        <f t="shared" si="268"/>
        <v>-2349.4644160657681</v>
      </c>
      <c r="S128" s="2">
        <f t="shared" si="268"/>
        <v>-2778.1944719896474</v>
      </c>
      <c r="T128" s="2">
        <f t="shared" si="268"/>
        <v>-3215.476953796308</v>
      </c>
      <c r="U128" s="2">
        <f t="shared" si="268"/>
        <v>-3766.8414554640863</v>
      </c>
      <c r="V128" s="2">
        <f t="shared" ref="V128:Y128" si="269">U128*(1+V30)</f>
        <v>-4474.8502706268173</v>
      </c>
      <c r="W128" s="2">
        <f t="shared" si="269"/>
        <v>-5401.1104183525449</v>
      </c>
      <c r="X128" s="2">
        <f t="shared" si="269"/>
        <v>-6635.6114227215503</v>
      </c>
      <c r="Y128" s="2">
        <f t="shared" si="269"/>
        <v>-8310.8703873660124</v>
      </c>
      <c r="AA128" s="2" t="s">
        <v>135</v>
      </c>
    </row>
    <row r="129" spans="1:130" x14ac:dyDescent="0.2">
      <c r="B129" s="2" t="s">
        <v>82</v>
      </c>
      <c r="C129" s="2">
        <v>-2697</v>
      </c>
      <c r="G129" s="2">
        <v>-1704</v>
      </c>
      <c r="M129" s="2">
        <v>-6465</v>
      </c>
      <c r="N129" s="2">
        <v>-1195</v>
      </c>
      <c r="O129" s="2">
        <v>937</v>
      </c>
      <c r="P129" s="2">
        <f>O129*(1+P30)</f>
        <v>1199.5659186420553</v>
      </c>
      <c r="Q129" s="2">
        <f t="shared" ref="Q129:U129" si="270">P129*(1+Q30)</f>
        <v>1612.4148558054928</v>
      </c>
      <c r="R129" s="2">
        <f t="shared" si="270"/>
        <v>2032.7314476949446</v>
      </c>
      <c r="S129" s="2">
        <f t="shared" si="270"/>
        <v>2403.6640999578021</v>
      </c>
      <c r="T129" s="2">
        <f t="shared" si="270"/>
        <v>2781.9962194895115</v>
      </c>
      <c r="U129" s="2">
        <f t="shared" si="270"/>
        <v>3259.0308806739145</v>
      </c>
      <c r="V129" s="2">
        <f t="shared" ref="V129:Y129" si="271">U129*(1+V30)</f>
        <v>3871.5925240787888</v>
      </c>
      <c r="W129" s="2">
        <f t="shared" si="271"/>
        <v>4672.9828827297642</v>
      </c>
      <c r="X129" s="2">
        <f t="shared" si="271"/>
        <v>5741.0599289843885</v>
      </c>
      <c r="Y129" s="2">
        <f t="shared" si="271"/>
        <v>7190.4760415161163</v>
      </c>
      <c r="AA129" s="4" t="s">
        <v>17</v>
      </c>
      <c r="AB129" s="4">
        <f>AB78+AB49+AB71</f>
        <v>538450.64250298333</v>
      </c>
    </row>
    <row r="130" spans="1:130" x14ac:dyDescent="0.2">
      <c r="B130" s="2" t="s">
        <v>84</v>
      </c>
      <c r="C130" s="2">
        <v>-12</v>
      </c>
      <c r="G130" s="2">
        <v>-76</v>
      </c>
      <c r="M130" s="2">
        <v>-1570</v>
      </c>
      <c r="N130" s="2">
        <v>-1952</v>
      </c>
      <c r="O130" s="2">
        <v>-590</v>
      </c>
      <c r="P130" s="2">
        <f>O130*(1+P30)</f>
        <v>-755.32966061772959</v>
      </c>
      <c r="Q130" s="2">
        <f t="shared" ref="Q130:U130" si="272">P130*(1+Q30)</f>
        <v>-1015.2879028017511</v>
      </c>
      <c r="R130" s="2">
        <f t="shared" si="272"/>
        <v>-1279.9482968410002</v>
      </c>
      <c r="S130" s="2">
        <f t="shared" si="272"/>
        <v>-1513.5131472519779</v>
      </c>
      <c r="T130" s="2">
        <f t="shared" si="272"/>
        <v>-1751.7372139795216</v>
      </c>
      <c r="U130" s="2">
        <f t="shared" si="272"/>
        <v>-2052.1112268917923</v>
      </c>
      <c r="V130" s="2">
        <f t="shared" ref="V130:Y130" si="273">U130*(1+V30)</f>
        <v>-2437.8224004338158</v>
      </c>
      <c r="W130" s="2">
        <f t="shared" si="273"/>
        <v>-2942.4331919002789</v>
      </c>
      <c r="X130" s="2">
        <f t="shared" si="273"/>
        <v>-3614.9683651022301</v>
      </c>
      <c r="Y130" s="2">
        <f t="shared" si="273"/>
        <v>-4527.6209866536919</v>
      </c>
    </row>
    <row r="131" spans="1:130" x14ac:dyDescent="0.2">
      <c r="B131" s="2" t="s">
        <v>83</v>
      </c>
      <c r="C131" s="2">
        <v>-972</v>
      </c>
      <c r="G131" s="2">
        <v>-419</v>
      </c>
      <c r="M131" s="2">
        <v>-3713</v>
      </c>
      <c r="N131" s="2">
        <v>-2652</v>
      </c>
      <c r="O131" s="2">
        <v>-3273</v>
      </c>
      <c r="P131" s="2">
        <f>O131*(1+P30)</f>
        <v>-4190.1592867827612</v>
      </c>
      <c r="Q131" s="2">
        <f t="shared" ref="Q131:U131" si="274">P131*(1+Q30)</f>
        <v>-5632.2666201188667</v>
      </c>
      <c r="R131" s="2">
        <f t="shared" si="274"/>
        <v>-7100.4589416281251</v>
      </c>
      <c r="S131" s="2">
        <f t="shared" si="274"/>
        <v>-8396.1500524673284</v>
      </c>
      <c r="T131" s="2">
        <f t="shared" si="274"/>
        <v>-9717.6879683982625</v>
      </c>
      <c r="U131" s="2">
        <f t="shared" si="274"/>
        <v>-11384.000077316674</v>
      </c>
      <c r="V131" s="2">
        <f t="shared" ref="V131:Y131" si="275">U131*(1+V30)</f>
        <v>-13523.716468847255</v>
      </c>
      <c r="W131" s="2">
        <f t="shared" si="275"/>
        <v>-16323.02345269426</v>
      </c>
      <c r="X131" s="2">
        <f t="shared" si="275"/>
        <v>-20053.883828778984</v>
      </c>
      <c r="Y131" s="2">
        <f t="shared" si="275"/>
        <v>-25116.785575114467</v>
      </c>
      <c r="AA131" s="2" t="s">
        <v>76</v>
      </c>
      <c r="AB131" s="6">
        <v>0.02</v>
      </c>
    </row>
    <row r="132" spans="1:130" x14ac:dyDescent="0.2">
      <c r="B132" s="2" t="s">
        <v>94</v>
      </c>
      <c r="C132" s="2">
        <v>1247</v>
      </c>
      <c r="G132" s="2">
        <v>706</v>
      </c>
      <c r="M132" s="2">
        <v>8029</v>
      </c>
      <c r="N132" s="2">
        <v>2605</v>
      </c>
      <c r="O132" s="2">
        <v>3588</v>
      </c>
      <c r="P132" s="2">
        <f>O132*(1+P30)</f>
        <v>4593.4285123668033</v>
      </c>
      <c r="Q132" s="2">
        <f t="shared" ref="Q132:U132" si="276">P132*(1+Q30)</f>
        <v>6174.3271105977683</v>
      </c>
      <c r="R132" s="2">
        <f t="shared" si="276"/>
        <v>7783.821167907643</v>
      </c>
      <c r="S132" s="2">
        <f t="shared" si="276"/>
        <v>9204.21215650864</v>
      </c>
      <c r="T132" s="2">
        <f t="shared" si="276"/>
        <v>10652.937497895804</v>
      </c>
      <c r="U132" s="2">
        <f t="shared" si="276"/>
        <v>12479.618783199579</v>
      </c>
      <c r="V132" s="2">
        <f t="shared" ref="V132:Y132" si="277">U132*(1+V30)</f>
        <v>14825.265716536494</v>
      </c>
      <c r="W132" s="2">
        <f t="shared" si="277"/>
        <v>17893.983546674917</v>
      </c>
      <c r="X132" s="2">
        <f t="shared" si="277"/>
        <v>21983.909311842039</v>
      </c>
      <c r="Y132" s="2">
        <f t="shared" si="277"/>
        <v>27534.074745954997</v>
      </c>
      <c r="AA132" s="2" t="s">
        <v>15</v>
      </c>
      <c r="AB132" s="6">
        <v>0.01</v>
      </c>
    </row>
    <row r="133" spans="1:130" x14ac:dyDescent="0.2">
      <c r="B133" s="2" t="s">
        <v>96</v>
      </c>
      <c r="C133" s="2">
        <v>195</v>
      </c>
      <c r="G133" s="2">
        <v>309</v>
      </c>
      <c r="M133" s="2">
        <v>1131</v>
      </c>
      <c r="N133" s="2">
        <v>1532</v>
      </c>
      <c r="O133" s="2">
        <v>502</v>
      </c>
      <c r="P133" s="2">
        <f>O133*(1+P30)</f>
        <v>642.6703214069496</v>
      </c>
      <c r="Q133" s="2">
        <f t="shared" ref="Q133:U133" si="278">P133*(1+Q30)</f>
        <v>863.85513085843911</v>
      </c>
      <c r="R133" s="2">
        <f t="shared" si="278"/>
        <v>1089.0407542613257</v>
      </c>
      <c r="S133" s="2">
        <f t="shared" si="278"/>
        <v>1287.7688134245643</v>
      </c>
      <c r="T133" s="2">
        <f t="shared" si="278"/>
        <v>1490.4611549452879</v>
      </c>
      <c r="U133" s="2">
        <f t="shared" si="278"/>
        <v>1746.0336201689488</v>
      </c>
      <c r="V133" s="2">
        <f t="shared" ref="V133:Y133" si="279">U133*(1+V30)</f>
        <v>2074.2149915555519</v>
      </c>
      <c r="W133" s="2">
        <f t="shared" si="279"/>
        <v>2503.5618005659999</v>
      </c>
      <c r="X133" s="2">
        <f t="shared" si="279"/>
        <v>3075.7866428496941</v>
      </c>
      <c r="Y133" s="2">
        <f t="shared" si="279"/>
        <v>3852.3148055934803</v>
      </c>
      <c r="AA133" s="2" t="s">
        <v>16</v>
      </c>
      <c r="AB133" s="8">
        <v>9.5000000000000001E-2</v>
      </c>
    </row>
    <row r="134" spans="1:130" s="4" customFormat="1" x14ac:dyDescent="0.2">
      <c r="A134" s="2"/>
      <c r="B134" s="4" t="s">
        <v>60</v>
      </c>
      <c r="C134" s="4">
        <f>SUM(C120:C133)</f>
        <v>242</v>
      </c>
      <c r="D134" s="4">
        <f t="shared" ref="D134:L134" si="280">SUM(D120:D133)</f>
        <v>0</v>
      </c>
      <c r="E134" s="4">
        <f t="shared" si="280"/>
        <v>0</v>
      </c>
      <c r="F134" s="4">
        <f t="shared" si="280"/>
        <v>0</v>
      </c>
      <c r="G134" s="4">
        <f t="shared" si="280"/>
        <v>2156</v>
      </c>
      <c r="H134" s="4">
        <f t="shared" si="280"/>
        <v>0</v>
      </c>
      <c r="I134" s="4">
        <f t="shared" si="280"/>
        <v>0</v>
      </c>
      <c r="J134" s="4">
        <f t="shared" si="280"/>
        <v>0</v>
      </c>
      <c r="L134" s="4">
        <f t="shared" si="280"/>
        <v>0</v>
      </c>
      <c r="M134" s="4">
        <f t="shared" ref="M134" si="281">SUM(M120:M133)</f>
        <v>14724</v>
      </c>
      <c r="N134" s="4">
        <f t="shared" ref="N134" si="282">SUM(N120:N133)</f>
        <v>13256</v>
      </c>
      <c r="O134" s="4">
        <f t="shared" ref="O134" si="283">SUM(O120:O133)</f>
        <v>14923</v>
      </c>
      <c r="P134" s="4">
        <f t="shared" ref="P134:U134" si="284">SUM(P121:P133,P119)</f>
        <v>17993.400722362996</v>
      </c>
      <c r="Q134" s="4">
        <f t="shared" si="284"/>
        <v>26611.63119977689</v>
      </c>
      <c r="R134" s="4">
        <f t="shared" si="284"/>
        <v>37154.096246697591</v>
      </c>
      <c r="S134" s="4">
        <f t="shared" si="284"/>
        <v>48624.658680427361</v>
      </c>
      <c r="T134" s="4">
        <f t="shared" si="284"/>
        <v>61925.529908826953</v>
      </c>
      <c r="U134" s="4">
        <f t="shared" si="284"/>
        <v>79095.779008502024</v>
      </c>
      <c r="V134" s="4">
        <f t="shared" ref="V134:Y134" si="285">SUM(V121:V133,V119)</f>
        <v>93847.89230279639</v>
      </c>
      <c r="W134" s="4">
        <f t="shared" si="285"/>
        <v>113001.23380864509</v>
      </c>
      <c r="X134" s="4">
        <f t="shared" si="285"/>
        <v>138497.3283526586</v>
      </c>
      <c r="Y134" s="4">
        <f t="shared" si="285"/>
        <v>173284.3382608461</v>
      </c>
      <c r="AA134" s="4" t="s">
        <v>17</v>
      </c>
      <c r="AB134" s="4">
        <f>NPV(AB133,P141:DZ141)+Main!O5-Main!O6+AB129</f>
        <v>1305304.5658156378</v>
      </c>
    </row>
    <row r="135" spans="1:130" x14ac:dyDescent="0.2">
      <c r="B135" s="2" t="s">
        <v>126</v>
      </c>
      <c r="C135" s="2">
        <v>-2777</v>
      </c>
      <c r="G135" s="2">
        <v>-1492</v>
      </c>
      <c r="M135" s="2">
        <v>-7158</v>
      </c>
      <c r="N135" s="2">
        <v>-8898</v>
      </c>
      <c r="O135" s="2">
        <v>-11339</v>
      </c>
      <c r="AA135" s="2" t="s">
        <v>0</v>
      </c>
      <c r="AB135" s="2">
        <f>AB134/Main!O3</f>
        <v>405.25377118334984</v>
      </c>
    </row>
    <row r="136" spans="1:130" x14ac:dyDescent="0.2">
      <c r="B136" s="2" t="s">
        <v>130</v>
      </c>
      <c r="M136" s="2">
        <v>936</v>
      </c>
      <c r="AA136" s="2" t="s">
        <v>18</v>
      </c>
      <c r="AB136" s="6">
        <f>AB135/Main!O2-1</f>
        <v>0.37374159723169442</v>
      </c>
    </row>
    <row r="137" spans="1:130" x14ac:dyDescent="0.2">
      <c r="B137" s="2" t="s">
        <v>127</v>
      </c>
      <c r="C137" s="2">
        <v>-6622</v>
      </c>
      <c r="G137" s="2">
        <v>-6015</v>
      </c>
      <c r="M137" s="2">
        <v>-5835</v>
      </c>
      <c r="N137" s="2">
        <v>-19112</v>
      </c>
      <c r="O137" s="2">
        <v>-35955</v>
      </c>
    </row>
    <row r="138" spans="1:130" x14ac:dyDescent="0.2">
      <c r="B138" s="2" t="s">
        <v>128</v>
      </c>
      <c r="C138" s="2">
        <v>4315</v>
      </c>
      <c r="G138" s="2">
        <v>5856</v>
      </c>
      <c r="M138" s="2">
        <v>22</v>
      </c>
      <c r="N138" s="2">
        <f>12353+138</f>
        <v>12491</v>
      </c>
      <c r="O138" s="2">
        <f>28310+200</f>
        <v>28510</v>
      </c>
    </row>
    <row r="139" spans="1:130" x14ac:dyDescent="0.2">
      <c r="B139" s="2" t="s">
        <v>131</v>
      </c>
      <c r="M139" s="2">
        <v>76</v>
      </c>
    </row>
    <row r="140" spans="1:130" s="4" customFormat="1" x14ac:dyDescent="0.2">
      <c r="A140" s="2"/>
      <c r="B140" s="4" t="s">
        <v>129</v>
      </c>
      <c r="C140" s="4">
        <f>C135</f>
        <v>-2777</v>
      </c>
      <c r="D140" s="4">
        <f t="shared" ref="D140:L140" si="286">D135</f>
        <v>0</v>
      </c>
      <c r="E140" s="4">
        <f t="shared" si="286"/>
        <v>0</v>
      </c>
      <c r="F140" s="4">
        <f t="shared" si="286"/>
        <v>0</v>
      </c>
      <c r="G140" s="4">
        <f t="shared" si="286"/>
        <v>-1492</v>
      </c>
      <c r="H140" s="4">
        <f t="shared" si="286"/>
        <v>0</v>
      </c>
      <c r="I140" s="4">
        <f t="shared" si="286"/>
        <v>0</v>
      </c>
      <c r="J140" s="4">
        <f t="shared" si="286"/>
        <v>0</v>
      </c>
      <c r="L140" s="4">
        <f t="shared" si="286"/>
        <v>0</v>
      </c>
      <c r="M140" s="4">
        <f t="shared" ref="M140:O140" si="287">M135</f>
        <v>-7158</v>
      </c>
      <c r="N140" s="4">
        <f t="shared" si="287"/>
        <v>-8898</v>
      </c>
      <c r="O140" s="4">
        <f t="shared" si="287"/>
        <v>-11339</v>
      </c>
      <c r="P140" s="4">
        <f>P5*-0.09</f>
        <v>-11255.820184944305</v>
      </c>
      <c r="Q140" s="4">
        <f t="shared" ref="Q140:U140" si="288">Q5*-0.09</f>
        <v>-15129.682661395382</v>
      </c>
      <c r="R140" s="4">
        <f t="shared" si="288"/>
        <v>-19073.615967213151</v>
      </c>
      <c r="S140" s="4">
        <f t="shared" si="288"/>
        <v>-22554.167698227313</v>
      </c>
      <c r="T140" s="4">
        <f t="shared" si="288"/>
        <v>-26104.150439032797</v>
      </c>
      <c r="U140" s="4">
        <f t="shared" si="288"/>
        <v>-30580.283250771739</v>
      </c>
      <c r="V140" s="4">
        <f t="shared" ref="V140:Y140" si="289">V5*-0.09</f>
        <v>-36328.098859074831</v>
      </c>
      <c r="W140" s="4">
        <f t="shared" si="289"/>
        <v>-43847.740451705831</v>
      </c>
      <c r="X140" s="4">
        <f t="shared" si="289"/>
        <v>-53869.768411551384</v>
      </c>
      <c r="Y140" s="4">
        <f t="shared" si="289"/>
        <v>-67469.994028403264</v>
      </c>
    </row>
    <row r="141" spans="1:130" s="4" customFormat="1" x14ac:dyDescent="0.2">
      <c r="A141" s="2"/>
      <c r="B141" s="4" t="s">
        <v>59</v>
      </c>
      <c r="C141" s="4">
        <f t="shared" ref="C141:J141" si="290">C134+C140</f>
        <v>-2535</v>
      </c>
      <c r="D141" s="4">
        <f t="shared" si="290"/>
        <v>0</v>
      </c>
      <c r="E141" s="4">
        <f t="shared" si="290"/>
        <v>0</v>
      </c>
      <c r="F141" s="4">
        <f t="shared" si="290"/>
        <v>0</v>
      </c>
      <c r="G141" s="4">
        <f t="shared" si="290"/>
        <v>664</v>
      </c>
      <c r="H141" s="4">
        <f t="shared" si="290"/>
        <v>0</v>
      </c>
      <c r="I141" s="4">
        <f t="shared" si="290"/>
        <v>0</v>
      </c>
      <c r="J141" s="4">
        <f t="shared" si="290"/>
        <v>0</v>
      </c>
      <c r="L141" s="4">
        <f t="shared" ref="L141:U141" si="291">L134+L140</f>
        <v>0</v>
      </c>
      <c r="M141" s="4">
        <f t="shared" si="291"/>
        <v>7566</v>
      </c>
      <c r="N141" s="4">
        <f t="shared" si="291"/>
        <v>4358</v>
      </c>
      <c r="O141" s="4">
        <f t="shared" si="291"/>
        <v>3584</v>
      </c>
      <c r="P141" s="4">
        <f t="shared" si="291"/>
        <v>6737.5805374186912</v>
      </c>
      <c r="Q141" s="4">
        <f t="shared" si="291"/>
        <v>11481.948538381508</v>
      </c>
      <c r="R141" s="4">
        <f t="shared" si="291"/>
        <v>18080.48027948444</v>
      </c>
      <c r="S141" s="4">
        <f t="shared" si="291"/>
        <v>26070.490982200048</v>
      </c>
      <c r="T141" s="4">
        <f t="shared" si="291"/>
        <v>35821.379469794156</v>
      </c>
      <c r="U141" s="4">
        <f t="shared" si="291"/>
        <v>48515.495757730285</v>
      </c>
      <c r="V141" s="4">
        <f t="shared" ref="V141" si="292">V134+V140</f>
        <v>57519.793443721559</v>
      </c>
      <c r="W141" s="4">
        <f t="shared" ref="W141" si="293">W134+W140</f>
        <v>69153.49335693926</v>
      </c>
      <c r="X141" s="4">
        <f t="shared" ref="X141" si="294">X134+X140</f>
        <v>84627.559941107218</v>
      </c>
      <c r="Y141" s="4">
        <f t="shared" ref="Y141" si="295">Y134+Y140</f>
        <v>105814.34423244283</v>
      </c>
      <c r="Z141" s="4">
        <f t="shared" ref="Z141:BE141" si="296">Y141*(1+$AB$132)</f>
        <v>106872.48767476727</v>
      </c>
      <c r="AA141" s="4">
        <f t="shared" si="296"/>
        <v>107941.21255151494</v>
      </c>
      <c r="AB141" s="4">
        <f t="shared" si="296"/>
        <v>109020.62467703009</v>
      </c>
      <c r="AC141" s="4">
        <f t="shared" si="296"/>
        <v>110110.8309238004</v>
      </c>
      <c r="AD141" s="4">
        <f t="shared" si="296"/>
        <v>111211.9392330384</v>
      </c>
      <c r="AE141" s="4">
        <f t="shared" si="296"/>
        <v>112324.05862536878</v>
      </c>
      <c r="AF141" s="4">
        <f t="shared" si="296"/>
        <v>113447.29921162246</v>
      </c>
      <c r="AG141" s="4">
        <f t="shared" si="296"/>
        <v>114581.77220373868</v>
      </c>
      <c r="AH141" s="4">
        <f t="shared" si="296"/>
        <v>115727.58992577608</v>
      </c>
      <c r="AI141" s="4">
        <f t="shared" si="296"/>
        <v>116884.86582503383</v>
      </c>
      <c r="AJ141" s="4">
        <f t="shared" si="296"/>
        <v>118053.71448328417</v>
      </c>
      <c r="AK141" s="4">
        <f t="shared" si="296"/>
        <v>119234.25162811701</v>
      </c>
      <c r="AL141" s="4">
        <f t="shared" si="296"/>
        <v>120426.59414439819</v>
      </c>
      <c r="AM141" s="4">
        <f t="shared" si="296"/>
        <v>121630.86008584217</v>
      </c>
      <c r="AN141" s="4">
        <f t="shared" si="296"/>
        <v>122847.16868670059</v>
      </c>
      <c r="AO141" s="4">
        <f t="shared" si="296"/>
        <v>124075.6403735676</v>
      </c>
      <c r="AP141" s="4">
        <f t="shared" si="296"/>
        <v>125316.39677730328</v>
      </c>
      <c r="AQ141" s="4">
        <f t="shared" si="296"/>
        <v>126569.56074507631</v>
      </c>
      <c r="AR141" s="4">
        <f t="shared" si="296"/>
        <v>127835.25635252707</v>
      </c>
      <c r="AS141" s="4">
        <f t="shared" si="296"/>
        <v>129113.60891605234</v>
      </c>
      <c r="AT141" s="4">
        <f t="shared" si="296"/>
        <v>130404.74500521287</v>
      </c>
      <c r="AU141" s="4">
        <f t="shared" si="296"/>
        <v>131708.79245526501</v>
      </c>
      <c r="AV141" s="4">
        <f t="shared" si="296"/>
        <v>133025.88037981765</v>
      </c>
      <c r="AW141" s="4">
        <f t="shared" si="296"/>
        <v>134356.13918361583</v>
      </c>
      <c r="AX141" s="4">
        <f t="shared" si="296"/>
        <v>135699.70057545198</v>
      </c>
      <c r="AY141" s="4">
        <f t="shared" si="296"/>
        <v>137056.69758120651</v>
      </c>
      <c r="AZ141" s="4">
        <f t="shared" si="296"/>
        <v>138427.26455701859</v>
      </c>
      <c r="BA141" s="4">
        <f t="shared" si="296"/>
        <v>139811.53720258878</v>
      </c>
      <c r="BB141" s="4">
        <f t="shared" si="296"/>
        <v>141209.65257461468</v>
      </c>
      <c r="BC141" s="4">
        <f t="shared" si="296"/>
        <v>142621.74910036082</v>
      </c>
      <c r="BD141" s="4">
        <f t="shared" si="296"/>
        <v>144047.96659136441</v>
      </c>
      <c r="BE141" s="4">
        <f t="shared" si="296"/>
        <v>145488.44625727806</v>
      </c>
      <c r="BF141" s="4">
        <f t="shared" ref="BF141:CK141" si="297">BE141*(1+$AB$132)</f>
        <v>146943.33071985084</v>
      </c>
      <c r="BG141" s="4">
        <f t="shared" si="297"/>
        <v>148412.76402704936</v>
      </c>
      <c r="BH141" s="4">
        <f t="shared" si="297"/>
        <v>149896.89166731984</v>
      </c>
      <c r="BI141" s="4">
        <f t="shared" si="297"/>
        <v>151395.86058399305</v>
      </c>
      <c r="BJ141" s="4">
        <f t="shared" si="297"/>
        <v>152909.81918983298</v>
      </c>
      <c r="BK141" s="4">
        <f t="shared" si="297"/>
        <v>154438.91738173133</v>
      </c>
      <c r="BL141" s="4">
        <f t="shared" si="297"/>
        <v>155983.30655554865</v>
      </c>
      <c r="BM141" s="4">
        <f t="shared" si="297"/>
        <v>157543.13962110414</v>
      </c>
      <c r="BN141" s="4">
        <f t="shared" si="297"/>
        <v>159118.57101731517</v>
      </c>
      <c r="BO141" s="4">
        <f t="shared" si="297"/>
        <v>160709.75672748833</v>
      </c>
      <c r="BP141" s="4">
        <f t="shared" si="297"/>
        <v>162316.85429476321</v>
      </c>
      <c r="BQ141" s="4">
        <f t="shared" si="297"/>
        <v>163940.02283771083</v>
      </c>
      <c r="BR141" s="4">
        <f t="shared" si="297"/>
        <v>165579.42306608794</v>
      </c>
      <c r="BS141" s="4">
        <f t="shared" si="297"/>
        <v>167235.21729674883</v>
      </c>
      <c r="BT141" s="4">
        <f t="shared" si="297"/>
        <v>168907.56946971631</v>
      </c>
      <c r="BU141" s="4">
        <f t="shared" si="297"/>
        <v>170596.64516441346</v>
      </c>
      <c r="BV141" s="4">
        <f t="shared" si="297"/>
        <v>172302.61161605761</v>
      </c>
      <c r="BW141" s="4">
        <f t="shared" si="297"/>
        <v>174025.63773221819</v>
      </c>
      <c r="BX141" s="4">
        <f t="shared" si="297"/>
        <v>175765.89410954039</v>
      </c>
      <c r="BY141" s="4">
        <f t="shared" si="297"/>
        <v>177523.55305063579</v>
      </c>
      <c r="BZ141" s="4">
        <f t="shared" si="297"/>
        <v>179298.78858114214</v>
      </c>
      <c r="CA141" s="4">
        <f t="shared" si="297"/>
        <v>181091.77646695357</v>
      </c>
      <c r="CB141" s="4">
        <f t="shared" si="297"/>
        <v>182902.69423162311</v>
      </c>
      <c r="CC141" s="4">
        <f t="shared" si="297"/>
        <v>184731.72117393935</v>
      </c>
      <c r="CD141" s="4">
        <f t="shared" si="297"/>
        <v>186579.03838567875</v>
      </c>
      <c r="CE141" s="4">
        <f t="shared" si="297"/>
        <v>188444.82876953555</v>
      </c>
      <c r="CF141" s="4">
        <f t="shared" si="297"/>
        <v>190329.27705723091</v>
      </c>
      <c r="CG141" s="4">
        <f t="shared" si="297"/>
        <v>192232.56982780321</v>
      </c>
      <c r="CH141" s="4">
        <f t="shared" si="297"/>
        <v>194154.89552608124</v>
      </c>
      <c r="CI141" s="4">
        <f t="shared" si="297"/>
        <v>196096.44448134204</v>
      </c>
      <c r="CJ141" s="4">
        <f t="shared" si="297"/>
        <v>198057.40892615548</v>
      </c>
      <c r="CK141" s="4">
        <f t="shared" si="297"/>
        <v>200037.98301541703</v>
      </c>
      <c r="CL141" s="4">
        <f t="shared" ref="CL141:DQ141" si="298">CK141*(1+$AB$132)</f>
        <v>202038.36284557122</v>
      </c>
      <c r="CM141" s="4">
        <f t="shared" si="298"/>
        <v>204058.74647402694</v>
      </c>
      <c r="CN141" s="4">
        <f t="shared" si="298"/>
        <v>206099.3339387672</v>
      </c>
      <c r="CO141" s="4">
        <f t="shared" si="298"/>
        <v>208160.32727815487</v>
      </c>
      <c r="CP141" s="4">
        <f t="shared" si="298"/>
        <v>210241.93055093643</v>
      </c>
      <c r="CQ141" s="4">
        <f t="shared" si="298"/>
        <v>212344.3498564458</v>
      </c>
      <c r="CR141" s="4">
        <f t="shared" si="298"/>
        <v>214467.79335501025</v>
      </c>
      <c r="CS141" s="4">
        <f t="shared" si="298"/>
        <v>216612.47128856034</v>
      </c>
      <c r="CT141" s="4">
        <f t="shared" si="298"/>
        <v>218778.59600144596</v>
      </c>
      <c r="CU141" s="4">
        <f t="shared" si="298"/>
        <v>220966.38196146043</v>
      </c>
      <c r="CV141" s="4">
        <f t="shared" si="298"/>
        <v>223176.04578107502</v>
      </c>
      <c r="CW141" s="4">
        <f t="shared" si="298"/>
        <v>225407.80623888577</v>
      </c>
      <c r="CX141" s="4">
        <f t="shared" si="298"/>
        <v>227661.88430127464</v>
      </c>
      <c r="CY141" s="4">
        <f t="shared" si="298"/>
        <v>229938.50314428739</v>
      </c>
      <c r="CZ141" s="4">
        <f t="shared" si="298"/>
        <v>232237.88817573027</v>
      </c>
      <c r="DA141" s="4">
        <f t="shared" si="298"/>
        <v>234560.26705748757</v>
      </c>
      <c r="DB141" s="4">
        <f t="shared" si="298"/>
        <v>236905.86972806245</v>
      </c>
      <c r="DC141" s="4">
        <f t="shared" si="298"/>
        <v>239274.92842534307</v>
      </c>
      <c r="DD141" s="4">
        <f t="shared" si="298"/>
        <v>241667.67770959649</v>
      </c>
      <c r="DE141" s="4">
        <f t="shared" si="298"/>
        <v>244084.35448669246</v>
      </c>
      <c r="DF141" s="4">
        <f t="shared" si="298"/>
        <v>246525.19803155938</v>
      </c>
      <c r="DG141" s="4">
        <f t="shared" si="298"/>
        <v>248990.45001187499</v>
      </c>
      <c r="DH141" s="4">
        <f t="shared" si="298"/>
        <v>251480.35451199373</v>
      </c>
      <c r="DI141" s="4">
        <f t="shared" si="298"/>
        <v>253995.15805711367</v>
      </c>
      <c r="DJ141" s="4">
        <f t="shared" si="298"/>
        <v>256535.1096376848</v>
      </c>
      <c r="DK141" s="4">
        <f t="shared" si="298"/>
        <v>259100.46073406166</v>
      </c>
      <c r="DL141" s="4">
        <f t="shared" si="298"/>
        <v>261691.46534140228</v>
      </c>
      <c r="DM141" s="4">
        <f t="shared" si="298"/>
        <v>264308.37999481632</v>
      </c>
      <c r="DN141" s="4">
        <f t="shared" si="298"/>
        <v>266951.46379476448</v>
      </c>
      <c r="DO141" s="4">
        <f t="shared" si="298"/>
        <v>269620.97843271215</v>
      </c>
      <c r="DP141" s="4">
        <f t="shared" si="298"/>
        <v>272317.18821703928</v>
      </c>
      <c r="DQ141" s="4">
        <f t="shared" si="298"/>
        <v>275040.36009920965</v>
      </c>
      <c r="DR141" s="4">
        <f t="shared" ref="DR141:DZ141" si="299">DQ141*(1+$AB$132)</f>
        <v>277790.76370020176</v>
      </c>
      <c r="DS141" s="4">
        <f t="shared" si="299"/>
        <v>280568.67133720376</v>
      </c>
      <c r="DT141" s="4">
        <f t="shared" si="299"/>
        <v>283374.35805057583</v>
      </c>
      <c r="DU141" s="4">
        <f t="shared" si="299"/>
        <v>286208.1016310816</v>
      </c>
      <c r="DV141" s="4">
        <f t="shared" si="299"/>
        <v>289070.18264739244</v>
      </c>
      <c r="DW141" s="4">
        <f t="shared" si="299"/>
        <v>291960.88447386638</v>
      </c>
      <c r="DX141" s="4">
        <f t="shared" si="299"/>
        <v>294880.49331860506</v>
      </c>
      <c r="DY141" s="4">
        <f t="shared" si="299"/>
        <v>297829.2982517911</v>
      </c>
      <c r="DZ141" s="4">
        <f t="shared" si="299"/>
        <v>300807.59123430902</v>
      </c>
    </row>
    <row r="143" spans="1:130" x14ac:dyDescent="0.2">
      <c r="B143" s="2" t="s">
        <v>132</v>
      </c>
      <c r="M143" s="6">
        <f>-M140/M5</f>
        <v>8.7869190542829781E-2</v>
      </c>
      <c r="N143" s="6">
        <f t="shared" ref="N143:O143" si="300">-N140/N5</f>
        <v>9.1947134014652848E-2</v>
      </c>
      <c r="O143" s="6">
        <f t="shared" si="300"/>
        <v>0.11607124577745931</v>
      </c>
      <c r="P143" s="6">
        <f t="shared" ref="P143:U143" si="301">-P140/P5</f>
        <v>0.09</v>
      </c>
      <c r="Q143" s="6">
        <f t="shared" si="301"/>
        <v>0.09</v>
      </c>
      <c r="R143" s="6">
        <f t="shared" si="301"/>
        <v>9.0000000000000011E-2</v>
      </c>
      <c r="S143" s="6">
        <f t="shared" si="301"/>
        <v>0.09</v>
      </c>
      <c r="T143" s="6">
        <f t="shared" si="301"/>
        <v>0.09</v>
      </c>
      <c r="U143" s="6">
        <f t="shared" si="301"/>
        <v>0.09</v>
      </c>
      <c r="V143" s="6">
        <f t="shared" ref="V143:Y143" si="302">-V140/V5</f>
        <v>0.09</v>
      </c>
      <c r="W143" s="6">
        <f t="shared" si="302"/>
        <v>0.09</v>
      </c>
      <c r="X143" s="6">
        <f t="shared" si="302"/>
        <v>0.09</v>
      </c>
      <c r="Y143" s="6">
        <f t="shared" si="302"/>
        <v>9.0000000000000011E-2</v>
      </c>
    </row>
    <row r="144" spans="1:130" x14ac:dyDescent="0.2">
      <c r="B144" s="2" t="s">
        <v>133</v>
      </c>
      <c r="M144" s="6">
        <f>M134/M5</f>
        <v>0.18074685129262724</v>
      </c>
      <c r="N144" s="6">
        <f t="shared" ref="N144:O144" si="303">N134/N5</f>
        <v>0.13698035609105846</v>
      </c>
      <c r="O144" s="6">
        <f t="shared" si="303"/>
        <v>0.15275872658409254</v>
      </c>
      <c r="P144" s="6">
        <f t="shared" ref="P144:U144" si="304">P134/P5</f>
        <v>0.1438727732323562</v>
      </c>
      <c r="Q144" s="6">
        <f t="shared" si="304"/>
        <v>0.1583011925353251</v>
      </c>
      <c r="R144" s="6">
        <f t="shared" si="304"/>
        <v>0.17531382974003312</v>
      </c>
      <c r="S144" s="6">
        <f t="shared" si="304"/>
        <v>0.19403151292443477</v>
      </c>
      <c r="T144" s="6">
        <f t="shared" si="304"/>
        <v>0.21350235874601883</v>
      </c>
      <c r="U144" s="6">
        <f t="shared" si="304"/>
        <v>0.23278463617846093</v>
      </c>
      <c r="V144" s="6">
        <f t="shared" ref="V144:Y144" si="305">V134/V5</f>
        <v>0.2325007521042288</v>
      </c>
      <c r="W144" s="6">
        <f t="shared" si="305"/>
        <v>0.23194150800038327</v>
      </c>
      <c r="X144" s="6">
        <f t="shared" si="305"/>
        <v>0.23138691550540311</v>
      </c>
      <c r="Y144" s="6">
        <f t="shared" si="305"/>
        <v>0.2311485374803913</v>
      </c>
    </row>
    <row r="145" spans="2:25" x14ac:dyDescent="0.2">
      <c r="B145" s="2" t="s">
        <v>134</v>
      </c>
      <c r="M145" s="6">
        <f>M141/M5</f>
        <v>9.2877660749797447E-2</v>
      </c>
      <c r="N145" s="6">
        <f t="shared" ref="N145:O145" si="306">N141/N5</f>
        <v>4.5033222076405609E-2</v>
      </c>
      <c r="O145" s="6">
        <f t="shared" si="306"/>
        <v>3.6687480806633227E-2</v>
      </c>
      <c r="P145" s="6">
        <f t="shared" ref="P145:U145" si="307">P141/P5</f>
        <v>5.3872773232356203E-2</v>
      </c>
      <c r="Q145" s="6">
        <f t="shared" si="307"/>
        <v>6.8301192535325086E-2</v>
      </c>
      <c r="R145" s="6">
        <f t="shared" si="307"/>
        <v>8.5313829740033112E-2</v>
      </c>
      <c r="S145" s="6">
        <f t="shared" si="307"/>
        <v>0.10403151292443479</v>
      </c>
      <c r="T145" s="6">
        <f t="shared" si="307"/>
        <v>0.12350235874601884</v>
      </c>
      <c r="U145" s="6">
        <f t="shared" si="307"/>
        <v>0.14278463617846093</v>
      </c>
      <c r="V145" s="6">
        <f t="shared" ref="V145:Y145" si="308">V141/V5</f>
        <v>0.1425007521042288</v>
      </c>
      <c r="W145" s="6">
        <f t="shared" si="308"/>
        <v>0.14194150800038327</v>
      </c>
      <c r="X145" s="6">
        <f t="shared" si="308"/>
        <v>0.14138691550540311</v>
      </c>
      <c r="Y145" s="6">
        <f t="shared" si="308"/>
        <v>0.1411485374803913</v>
      </c>
    </row>
  </sheetData>
  <hyperlinks>
    <hyperlink ref="A1" location="Sheet1!A1" display="Main" xr:uid="{6409B257-EA51-4608-87CC-1DFA30B667DB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2025-03-19T23:40:28Z</dcterms:created>
  <dcterms:modified xsi:type="dcterms:W3CDTF">2025-06-20T01:02:07Z</dcterms:modified>
</cp:coreProperties>
</file>