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202300"/>
  <mc:AlternateContent xmlns:mc="http://schemas.openxmlformats.org/markup-compatibility/2006">
    <mc:Choice Requires="x15">
      <x15ac:absPath xmlns:x15ac="http://schemas.microsoft.com/office/spreadsheetml/2010/11/ac" url="C:\Users\7sher\OneDrive\Desktop\models\"/>
    </mc:Choice>
  </mc:AlternateContent>
  <xr:revisionPtr revIDLastSave="0" documentId="13_ncr:1_{D5102212-A590-4650-87DB-8F7723FEADCA}" xr6:coauthVersionLast="47" xr6:coauthVersionMax="47" xr10:uidLastSave="{00000000-0000-0000-0000-000000000000}"/>
  <bookViews>
    <workbookView xWindow="3120" yWindow="2265" windowWidth="22935" windowHeight="13935" activeTab="5" xr2:uid="{1D94FDB0-2145-47F5-95A2-96B69B0B8E6D}"/>
  </bookViews>
  <sheets>
    <sheet name="Main" sheetId="1" r:id="rId1"/>
    <sheet name="Model" sheetId="2" r:id="rId2"/>
    <sheet name="Literature" sheetId="13" r:id="rId3"/>
    <sheet name="IP" sheetId="14" r:id="rId4"/>
    <sheet name="SIGMAR1" sheetId="6" r:id="rId5"/>
    <sheet name="blarcamesine" sheetId="3" r:id="rId6"/>
    <sheet name="ANAVEX2-73-AD-004" sheetId="10" r:id="rId7"/>
    <sheet name="ATTENTION-AD" sheetId="9" r:id="rId8"/>
    <sheet name="Supplemental" sheetId="8" r:id="rId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6" i="14" l="1"/>
  <c r="B7" i="14"/>
  <c r="B8" i="14"/>
  <c r="B9" i="14" s="1"/>
  <c r="B10" i="14" s="1"/>
  <c r="B11" i="14" s="1"/>
  <c r="B12" i="14" s="1"/>
  <c r="B13" i="14" s="1"/>
  <c r="B14" i="14" s="1"/>
  <c r="B15" i="14" s="1"/>
  <c r="B16" i="14" s="1"/>
  <c r="B17" i="14" s="1"/>
  <c r="B18" i="14" s="1"/>
  <c r="B19" i="14" s="1"/>
  <c r="B20" i="14" s="1"/>
  <c r="B21" i="14" s="1"/>
  <c r="B22" i="14" s="1"/>
  <c r="B23" i="14" s="1"/>
  <c r="B24" i="14" s="1"/>
  <c r="B25" i="14" s="1"/>
  <c r="B26" i="14" s="1"/>
  <c r="B27" i="14" s="1"/>
  <c r="B28" i="14" s="1"/>
  <c r="B29" i="14" s="1"/>
  <c r="B30" i="14" s="1"/>
  <c r="B31" i="14" s="1"/>
  <c r="B32" i="14" s="1"/>
  <c r="B33" i="14" s="1"/>
  <c r="B34" i="14" s="1"/>
  <c r="B35" i="14" s="1"/>
  <c r="B36" i="14" s="1"/>
  <c r="B37" i="14" s="1"/>
  <c r="B38" i="14" s="1"/>
  <c r="B39" i="14" s="1"/>
  <c r="B40" i="14" s="1"/>
  <c r="B41" i="14" s="1"/>
  <c r="B5" i="14"/>
  <c r="N33" i="3" l="1"/>
  <c r="N32" i="3"/>
  <c r="K32" i="3"/>
  <c r="K33" i="3"/>
  <c r="H33" i="3"/>
  <c r="H32" i="3"/>
  <c r="E32" i="3"/>
  <c r="E33" i="3"/>
  <c r="B33" i="3"/>
  <c r="B32" i="3"/>
  <c r="K5" i="1"/>
  <c r="D27" i="2"/>
  <c r="E27" i="2"/>
  <c r="F27" i="2"/>
  <c r="D21" i="2"/>
  <c r="E21" i="2"/>
  <c r="F21" i="2"/>
  <c r="D17" i="2"/>
  <c r="E17" i="2"/>
  <c r="F17" i="2"/>
  <c r="D8" i="2"/>
  <c r="E8" i="2"/>
  <c r="F8" i="2"/>
  <c r="D9" i="2"/>
  <c r="E9" i="2"/>
  <c r="E11" i="2" s="1"/>
  <c r="E13" i="2" s="1"/>
  <c r="F9" i="2"/>
  <c r="F11" i="2" s="1"/>
  <c r="F13" i="2" s="1"/>
  <c r="D11" i="2"/>
  <c r="D13" i="2" s="1"/>
  <c r="D5" i="2"/>
  <c r="E5" i="2"/>
  <c r="F5" i="2"/>
  <c r="C18" i="2"/>
  <c r="C27" i="2"/>
  <c r="C21" i="2"/>
  <c r="C17" i="2"/>
  <c r="C8" i="2"/>
  <c r="C5" i="2"/>
  <c r="G8" i="2"/>
  <c r="G27" i="2"/>
  <c r="G21" i="2"/>
  <c r="G17" i="2"/>
  <c r="K6" i="2"/>
  <c r="K8" i="2" s="1"/>
  <c r="J17" i="2"/>
  <c r="K10" i="2" s="1"/>
  <c r="I5" i="2"/>
  <c r="J5" i="2"/>
  <c r="K5" i="2"/>
  <c r="L5" i="2"/>
  <c r="M5" i="2"/>
  <c r="N5" i="2"/>
  <c r="O5" i="2"/>
  <c r="G5" i="2"/>
  <c r="D61" i="3"/>
  <c r="D62" i="3" s="1"/>
  <c r="P97" i="8"/>
  <c r="P96" i="8"/>
  <c r="E60" i="3"/>
  <c r="F60" i="3" s="1"/>
  <c r="G60" i="3" s="1"/>
  <c r="H60" i="3" s="1"/>
  <c r="I60" i="3" s="1"/>
  <c r="J60" i="3" s="1"/>
  <c r="K60" i="3" s="1"/>
  <c r="L60" i="3" s="1"/>
  <c r="M60" i="3" s="1"/>
  <c r="N60" i="3" s="1"/>
  <c r="O60" i="3" s="1"/>
  <c r="P60" i="3" s="1"/>
  <c r="Q60" i="3" s="1"/>
  <c r="R60" i="3" s="1"/>
  <c r="S60" i="3" s="1"/>
  <c r="T60" i="3" s="1"/>
  <c r="U60" i="3" s="1"/>
  <c r="K8" i="1" l="1"/>
  <c r="C9" i="2"/>
  <c r="C11" i="2" s="1"/>
  <c r="C13" i="2" s="1"/>
  <c r="G9" i="2"/>
  <c r="G11" i="2" s="1"/>
  <c r="G13" i="2" s="1"/>
  <c r="K9" i="2"/>
  <c r="E61" i="3"/>
  <c r="E62" i="3" s="1"/>
  <c r="E64" i="3" s="1"/>
  <c r="F41" i="3"/>
  <c r="F40" i="3"/>
  <c r="F39" i="3"/>
  <c r="F61" i="3" l="1"/>
  <c r="L6" i="2"/>
  <c r="M6" i="2" s="1"/>
  <c r="L8" i="2"/>
  <c r="L9" i="2" s="1"/>
  <c r="K11" i="2"/>
  <c r="J8" i="2"/>
  <c r="J9" i="2" s="1"/>
  <c r="J11" i="2" s="1"/>
  <c r="J13" i="2" s="1"/>
  <c r="I8" i="2"/>
  <c r="I9" i="2" s="1"/>
  <c r="I11" i="2" s="1"/>
  <c r="I13" i="2" s="1"/>
  <c r="J2" i="2"/>
  <c r="K2" i="2" s="1"/>
  <c r="L2" i="2" s="1"/>
  <c r="M2" i="2" s="1"/>
  <c r="N2" i="2" s="1"/>
  <c r="O2" i="2" s="1"/>
  <c r="K4" i="1"/>
  <c r="K7" i="1" s="1"/>
  <c r="K12" i="2" l="1"/>
  <c r="K13" i="2" s="1"/>
  <c r="K17" i="2" s="1"/>
  <c r="L10" i="2" s="1"/>
  <c r="L11" i="2" s="1"/>
  <c r="N6" i="2"/>
  <c r="O6" i="2" s="1"/>
  <c r="M8" i="2"/>
  <c r="M9" i="2" s="1"/>
  <c r="G61" i="3"/>
  <c r="F62" i="3"/>
  <c r="F64" i="3" s="1"/>
  <c r="L12" i="2" l="1"/>
  <c r="L13" i="2" s="1"/>
  <c r="L17" i="2" s="1"/>
  <c r="M10" i="2" s="1"/>
  <c r="M11" i="2" s="1"/>
  <c r="N8" i="2"/>
  <c r="N9" i="2" s="1"/>
  <c r="H61" i="3"/>
  <c r="G62" i="3"/>
  <c r="G64" i="3" s="1"/>
  <c r="O8" i="2"/>
  <c r="O9" i="2" s="1"/>
  <c r="M12" i="2" l="1"/>
  <c r="M13" i="2" s="1"/>
  <c r="M17" i="2" s="1"/>
  <c r="N10" i="2" s="1"/>
  <c r="N11" i="2" s="1"/>
  <c r="I61" i="3"/>
  <c r="H62" i="3"/>
  <c r="H64" i="3" s="1"/>
  <c r="N12" i="2" l="1"/>
  <c r="N13" i="2" s="1"/>
  <c r="N17" i="2" s="1"/>
  <c r="J61" i="3"/>
  <c r="I62" i="3"/>
  <c r="I64" i="3" s="1"/>
  <c r="O10" i="2" l="1"/>
  <c r="O11" i="2" s="1"/>
  <c r="K61" i="3"/>
  <c r="J62" i="3"/>
  <c r="J64" i="3" s="1"/>
  <c r="O12" i="2" l="1"/>
  <c r="O13" i="2" s="1"/>
  <c r="L61" i="3"/>
  <c r="K62" i="3"/>
  <c r="K64" i="3" s="1"/>
  <c r="P13" i="2" l="1"/>
  <c r="Q13" i="2" s="1"/>
  <c r="R13" i="2" s="1"/>
  <c r="S13" i="2" s="1"/>
  <c r="T13" i="2" s="1"/>
  <c r="U13" i="2" s="1"/>
  <c r="V13" i="2" s="1"/>
  <c r="W13" i="2" s="1"/>
  <c r="X13" i="2" s="1"/>
  <c r="Y13" i="2" s="1"/>
  <c r="Z13" i="2" s="1"/>
  <c r="AA13" i="2" s="1"/>
  <c r="AB13" i="2" s="1"/>
  <c r="AC13" i="2" s="1"/>
  <c r="AD13" i="2" s="1"/>
  <c r="AE13" i="2" s="1"/>
  <c r="AF13" i="2" s="1"/>
  <c r="AG13" i="2" s="1"/>
  <c r="AH13" i="2" s="1"/>
  <c r="AI13" i="2" s="1"/>
  <c r="AJ13" i="2" s="1"/>
  <c r="AK13" i="2" s="1"/>
  <c r="AL13" i="2" s="1"/>
  <c r="AM13" i="2" s="1"/>
  <c r="AN13" i="2" s="1"/>
  <c r="AO13" i="2" s="1"/>
  <c r="AP13" i="2" s="1"/>
  <c r="AQ13" i="2" s="1"/>
  <c r="AR13" i="2" s="1"/>
  <c r="AS13" i="2" s="1"/>
  <c r="AT13" i="2" s="1"/>
  <c r="AU13" i="2" s="1"/>
  <c r="AV13" i="2" s="1"/>
  <c r="AW13" i="2" s="1"/>
  <c r="AX13" i="2" s="1"/>
  <c r="AY13" i="2" s="1"/>
  <c r="AZ13" i="2" s="1"/>
  <c r="BA13" i="2" s="1"/>
  <c r="BB13" i="2" s="1"/>
  <c r="BC13" i="2" s="1"/>
  <c r="BD13" i="2" s="1"/>
  <c r="BE13" i="2" s="1"/>
  <c r="BF13" i="2" s="1"/>
  <c r="BG13" i="2" s="1"/>
  <c r="BH13" i="2" s="1"/>
  <c r="BI13" i="2" s="1"/>
  <c r="BJ13" i="2" s="1"/>
  <c r="BK13" i="2" s="1"/>
  <c r="BL13" i="2" s="1"/>
  <c r="BM13" i="2" s="1"/>
  <c r="BN13" i="2" s="1"/>
  <c r="BO13" i="2" s="1"/>
  <c r="BP13" i="2" s="1"/>
  <c r="BQ13" i="2" s="1"/>
  <c r="BR13" i="2" s="1"/>
  <c r="BS13" i="2" s="1"/>
  <c r="BT13" i="2" s="1"/>
  <c r="BU13" i="2" s="1"/>
  <c r="BV13" i="2" s="1"/>
  <c r="BW13" i="2" s="1"/>
  <c r="BX13" i="2" s="1"/>
  <c r="BY13" i="2" s="1"/>
  <c r="BZ13" i="2" s="1"/>
  <c r="CA13" i="2" s="1"/>
  <c r="CB13" i="2" s="1"/>
  <c r="CC13" i="2" s="1"/>
  <c r="CD13" i="2" s="1"/>
  <c r="CE13" i="2" s="1"/>
  <c r="CF13" i="2" s="1"/>
  <c r="CG13" i="2" s="1"/>
  <c r="CH13" i="2" s="1"/>
  <c r="CI13" i="2" s="1"/>
  <c r="CJ13" i="2" s="1"/>
  <c r="CK13" i="2" s="1"/>
  <c r="CL13" i="2" s="1"/>
  <c r="CM13" i="2" s="1"/>
  <c r="CN13" i="2" s="1"/>
  <c r="CO13" i="2" s="1"/>
  <c r="CP13" i="2" s="1"/>
  <c r="CQ13" i="2" s="1"/>
  <c r="CR13" i="2" s="1"/>
  <c r="CS13" i="2" s="1"/>
  <c r="CT13" i="2" s="1"/>
  <c r="CU13" i="2" s="1"/>
  <c r="CV13" i="2" s="1"/>
  <c r="CW13" i="2" s="1"/>
  <c r="CX13" i="2" s="1"/>
  <c r="CY13" i="2" s="1"/>
  <c r="CZ13" i="2" s="1"/>
  <c r="DA13" i="2" s="1"/>
  <c r="DB13" i="2" s="1"/>
  <c r="DC13" i="2" s="1"/>
  <c r="DD13" i="2" s="1"/>
  <c r="DE13" i="2" s="1"/>
  <c r="O17" i="2"/>
  <c r="M61" i="3"/>
  <c r="N61" i="3" s="1"/>
  <c r="L62" i="3"/>
  <c r="L64" i="3" s="1"/>
  <c r="N62" i="3" l="1"/>
  <c r="N64" i="3" s="1"/>
  <c r="O61" i="3"/>
  <c r="M62" i="3"/>
  <c r="M64" i="3" s="1"/>
  <c r="O62" i="3" l="1"/>
  <c r="O64" i="3" s="1"/>
  <c r="P61" i="3"/>
  <c r="P62" i="3" l="1"/>
  <c r="P64" i="3" s="1"/>
  <c r="Q61" i="3"/>
  <c r="Q62" i="3" l="1"/>
  <c r="Q64" i="3" s="1"/>
  <c r="R61" i="3"/>
  <c r="S61" i="3" l="1"/>
  <c r="R62" i="3"/>
  <c r="R64" i="3" s="1"/>
  <c r="T61" i="3" l="1"/>
  <c r="S62" i="3"/>
  <c r="S64" i="3" s="1"/>
  <c r="U61" i="3" l="1"/>
  <c r="U62" i="3" s="1"/>
  <c r="U64" i="3" s="1"/>
  <c r="T62" i="3"/>
  <c r="T64" i="3" s="1"/>
  <c r="D67" i="3" s="1"/>
  <c r="R9" i="2" s="1"/>
  <c r="R10" i="2" s="1"/>
  <c r="R11"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tc={37027111-C0AE-440E-91EE-62163C5A51AE}</author>
  </authors>
  <commentList>
    <comment ref="E3" authorId="0" shapeId="0" xr:uid="{37027111-C0AE-440E-91EE-62163C5A51AE}">
      <text>
        <t xml:space="preserve">[Threaded comment]
Your version of Excel allows you to read this threaded comment; however, any edits to it will get removed if the file is opened in a newer version of Excel. Learn more: https://go.microsoft.com/fwlink/?linkid=870924
Comment:
    no endogenous ligand has been conclusively identified for the sigma-1 receptor </t>
      </text>
    </comment>
  </commentList>
</comments>
</file>

<file path=xl/sharedStrings.xml><?xml version="1.0" encoding="utf-8"?>
<sst xmlns="http://schemas.openxmlformats.org/spreadsheetml/2006/main" count="358" uniqueCount="306">
  <si>
    <t>Price</t>
  </si>
  <si>
    <t>Shares</t>
  </si>
  <si>
    <t>MC</t>
  </si>
  <si>
    <t>Cash</t>
  </si>
  <si>
    <t>Debt</t>
  </si>
  <si>
    <t>EV</t>
  </si>
  <si>
    <t>Q225</t>
  </si>
  <si>
    <t>Main</t>
  </si>
  <si>
    <t>Revenue</t>
  </si>
  <si>
    <t>COGS</t>
  </si>
  <si>
    <t>Gross Profit</t>
  </si>
  <si>
    <t>G&amp;A</t>
  </si>
  <si>
    <t>R&amp;D</t>
  </si>
  <si>
    <t>Operating Expenses</t>
  </si>
  <si>
    <t>Operating Income</t>
  </si>
  <si>
    <t>Interest Income</t>
  </si>
  <si>
    <t>Pretax Income</t>
  </si>
  <si>
    <t>Tax</t>
  </si>
  <si>
    <t>Net Income</t>
  </si>
  <si>
    <t>EPS</t>
  </si>
  <si>
    <t>Net Cash</t>
  </si>
  <si>
    <t>ROIC</t>
  </si>
  <si>
    <t>Maturity</t>
  </si>
  <si>
    <t>Discount</t>
  </si>
  <si>
    <t>NPV</t>
  </si>
  <si>
    <t>Share</t>
  </si>
  <si>
    <t>Name</t>
  </si>
  <si>
    <t>Indication</t>
  </si>
  <si>
    <t>MOA</t>
  </si>
  <si>
    <t>Economics</t>
  </si>
  <si>
    <t>IP</t>
  </si>
  <si>
    <t>Phase</t>
  </si>
  <si>
    <t>ANAVEX 2-73 (Blarcamesine)</t>
  </si>
  <si>
    <t>ANAVEX 3-71 (AF710B)</t>
  </si>
  <si>
    <t>ANAVEX 1-41</t>
  </si>
  <si>
    <t>ANAVEX 1066</t>
  </si>
  <si>
    <t>AD, Dementia, PD</t>
  </si>
  <si>
    <t>III</t>
  </si>
  <si>
    <t>II / I</t>
  </si>
  <si>
    <t>Dementia, AD, Schizophrenia</t>
  </si>
  <si>
    <t>I</t>
  </si>
  <si>
    <t>SIGMA-1 Receptor</t>
  </si>
  <si>
    <t xml:space="preserve"> </t>
  </si>
  <si>
    <t>Visceral, Acute, Neuropathic Pain</t>
  </si>
  <si>
    <t>Depression, Stroke</t>
  </si>
  <si>
    <t>https://link.springer.com/chapter/10.1007/164_2017_8</t>
  </si>
  <si>
    <t>Clinical Trials</t>
  </si>
  <si>
    <t>Brand</t>
  </si>
  <si>
    <t>Generic</t>
  </si>
  <si>
    <t>Blarcamesine</t>
  </si>
  <si>
    <t>ANAVEX 2-73</t>
  </si>
  <si>
    <t>Regulatory</t>
  </si>
  <si>
    <t>50mg</t>
  </si>
  <si>
    <t>30mg</t>
  </si>
  <si>
    <t>placebo</t>
  </si>
  <si>
    <t>n</t>
  </si>
  <si>
    <t>FDA may consider approval with only one co-primary endpoint in Early stages 1 and 2 and early 3 with robust evidence</t>
  </si>
  <si>
    <t>US Patient Pool</t>
  </si>
  <si>
    <t>Treated</t>
  </si>
  <si>
    <t>BV/Share</t>
  </si>
  <si>
    <t>"For the primary analysis, the model assumed the missing data to be missing at random without imputation"</t>
  </si>
  <si>
    <t>Placebo</t>
  </si>
  <si>
    <t>Blarcamine Group</t>
  </si>
  <si>
    <t>Blarcamine 50mg</t>
  </si>
  <si>
    <t>Blarcamine 30mg</t>
  </si>
  <si>
    <t>Co-primary endpoint changed from ADAS-Cog13+ADCS-ADL to ADAS-Cog+CDR-SB</t>
  </si>
  <si>
    <t>ADCS-ADL failed blamed sensitivity of scale</t>
  </si>
  <si>
    <t>SIGMAR1</t>
  </si>
  <si>
    <t>SIGMAR1 found to be involved in pain signaling</t>
  </si>
  <si>
    <t>Source</t>
  </si>
  <si>
    <t>Description</t>
  </si>
  <si>
    <t>sigma non-opioid intracellular receptor 1</t>
  </si>
  <si>
    <t>https://www.nature.com/articles/s41467-022-28946-w</t>
  </si>
  <si>
    <t>https://www.nature.com/articles/s42003-025-07590-2</t>
  </si>
  <si>
    <t>local activation in the ACC specifically promotes depression-pain comorbidity While global SIGMAR1 activation may be neuroprotective in many contexts</t>
  </si>
  <si>
    <t>"mixed Sigma-1/Sigma-2 receptor ligand"</t>
  </si>
  <si>
    <t>"Most enrolled participants would be characterized as early AD (Stage 3) [38] with base- line MMSE score 20–28, and the majority were on background ther- apy of cholinesterase inhibitors (ChEIs) and/or memantine to treat AD "</t>
  </si>
  <si>
    <t>Failed PE</t>
  </si>
  <si>
    <t>blarcamesine 50mg vs. blarcamesine 30mg vs. placebo</t>
  </si>
  <si>
    <t>Phase II "ANAVEX2-73-PDD-001" in PD w/ Dementia n=132 NCT:NCT04575259</t>
  </si>
  <si>
    <t>Phase II/III "EXCELLENCE"in Rett Syndrome n=92 NCT:NCT04304482</t>
  </si>
  <si>
    <t>30mg blarcamesine</t>
  </si>
  <si>
    <t>50mg blarcamesine</t>
  </si>
  <si>
    <t>https://pubmed.ncbi.nlm.nih.gov/37166702/</t>
  </si>
  <si>
    <t>Tipping point analysis non-plausibility</t>
  </si>
  <si>
    <t>https://doi.org/10.1080/10543406.2022.2058525</t>
  </si>
  <si>
    <t>https://phuse.s3.eu-central-1.amazonaws.com/Archive/2024/Connect/EU/Strasbourg/PAP_AS08.pdf</t>
  </si>
  <si>
    <t>https://ww2.amstat.org/meetings/biop/2019/onlineprogram/ViewPresentation.cfm?file=301002.pdf</t>
  </si>
  <si>
    <t>https://cdn.clinicaltrials.gov/large-docs/92/NCT03759392/SAP_001.pdf</t>
  </si>
  <si>
    <t>ITT population discrepentcies:</t>
  </si>
  <si>
    <t>Week 48</t>
  </si>
  <si>
    <t>https://www.sciencedirect.com/science/article/pii/S2274580725000809</t>
  </si>
  <si>
    <t>Marwan Noel Sabbagh a leading "Scientific Advisor" for ANAVEX and part of the Phase IIB/III trial:</t>
  </si>
  <si>
    <t>CT First record</t>
  </si>
  <si>
    <t>Study Start</t>
  </si>
  <si>
    <t>Inclusion Criteria</t>
  </si>
  <si>
    <t>Interventions</t>
  </si>
  <si>
    <t>Primary Endpoint</t>
  </si>
  <si>
    <t>Secondary Endpoint</t>
  </si>
  <si>
    <t>Trial</t>
  </si>
  <si>
    <t>ATTENTION-AD</t>
  </si>
  <si>
    <t>Ages 55-85</t>
  </si>
  <si>
    <t>Phase IIB/III "" in Alzheimer's n=509 NCT:NCT03790709</t>
  </si>
  <si>
    <t>Phase IIB/III OLE "ATTENTION-AD" in Alzheimer's n=300 NCT:NCT04314934</t>
  </si>
  <si>
    <t>ANAVEX2-73-AD-004</t>
  </si>
  <si>
    <t>IIB/III</t>
  </si>
  <si>
    <t>Ages 60-85</t>
  </si>
  <si>
    <t>NIA-AA diagnosis of MCI due to AD or early stage mild dementia due to AD</t>
  </si>
  <si>
    <t>MMSE score between 20-28 inclusive</t>
  </si>
  <si>
    <t>Free Recall score &lt;=17 or Total Recall score &lt;40 on the FCSRT</t>
  </si>
  <si>
    <t>Sites</t>
  </si>
  <si>
    <t>NCT</t>
  </si>
  <si>
    <t>NCT03790709</t>
  </si>
  <si>
    <t>Christopher U. Missling, Ph.D. -- CEO</t>
  </si>
  <si>
    <t>54; 16 UK, 16 Australia, 11 Canada, 8 Germany, 3 Netherlands</t>
  </si>
  <si>
    <t>Reduction in cognitive decline from basline using ADAS-Cog at 48 weeks</t>
  </si>
  <si>
    <t>Reduction in cognitive decline from basline using ADCS-ADL at 48 weeks</t>
  </si>
  <si>
    <t>CDR-SB</t>
  </si>
  <si>
    <t>Number of participants w/ treatment-related AE assessed by CTCAE</t>
  </si>
  <si>
    <t>S.S. in ADAS-Cog at week 48 but not 12-36; Failed to meet co-primary endpoint ADCS-ADL</t>
  </si>
  <si>
    <t>EMA filed; not filed FDA yet</t>
  </si>
  <si>
    <t>Other Endpoints</t>
  </si>
  <si>
    <t>CSF (Abeta40, Abeta42, T-tau, P-tau, NFL, YKL-40, neurogranin, BACE1 concentration)</t>
  </si>
  <si>
    <t>Blood (Abeta40, Abeta42, T-tau, P-tau, NFL, YKL-40, neurogranin, BACE1 concentration)</t>
  </si>
  <si>
    <t xml:space="preserve">Change in brain volume assesed by MRI </t>
  </si>
  <si>
    <t>According to regulations 42 CFR 11.44 and 42 CFR 11.52 the SAP should be made public but they havent</t>
  </si>
  <si>
    <t>Response to criticism:</t>
  </si>
  <si>
    <t>Criticisim:</t>
  </si>
  <si>
    <t>https://www.sciencedirect.com/science/article/pii/S2274580725000810</t>
  </si>
  <si>
    <t>However there is no regulation saying you cannot make the SAP and protocol public</t>
  </si>
  <si>
    <t>EMA does not require public disclosure of SAP however FDA does alongside protocols</t>
  </si>
  <si>
    <t>"Preliminary data present previously were not final and are outside the scope of this publication"</t>
  </si>
  <si>
    <t>Author response:</t>
  </si>
  <si>
    <t>AD, PD, Rett Syndrome</t>
  </si>
  <si>
    <t>Author declined to post SAP or protocol</t>
  </si>
  <si>
    <t>Without access to the SAP the discrepentcies could or could not be valid we wouldn’t know</t>
  </si>
  <si>
    <t xml:space="preserve">It also goes against standard practice </t>
  </si>
  <si>
    <t>mITT 462 vs 508 randomized (high missing data unclear due to no transparency)</t>
  </si>
  <si>
    <t>High missingness reduces reliability</t>
  </si>
  <si>
    <t>Tipping point analysis only done for ADAS-Cog</t>
  </si>
  <si>
    <t>high AE, large missing data mITT 462 vs ITT 508; imputed to be MAR</t>
  </si>
  <si>
    <t>TEAE discont.</t>
  </si>
  <si>
    <t>https://www.fda.gov/regulatory-information/search-fda-guidance-documents/early-alzheimers-disease-developing-drugs-treatment</t>
  </si>
  <si>
    <t>cutamesine</t>
  </si>
  <si>
    <t>igmesine</t>
  </si>
  <si>
    <t>Outcome</t>
  </si>
  <si>
    <t>Link</t>
  </si>
  <si>
    <t>MR309</t>
  </si>
  <si>
    <t>FTC-146</t>
  </si>
  <si>
    <t>Neuropathic Pain</t>
  </si>
  <si>
    <t>https://bpspubs.onlinelibrary.wiley.com/doi/10.1111/bcp.14952</t>
  </si>
  <si>
    <t>Discontinued due to lack of bioavaliability and efficacy thresholds</t>
  </si>
  <si>
    <t>https://www.ahajournals.org/doi/10.1161/STROKEAHA.114.005835</t>
  </si>
  <si>
    <t>https://movementdisorders.onlinelibrary.wiley.com/doi/10.1002/mds.28064</t>
  </si>
  <si>
    <t>Stroke, PD</t>
  </si>
  <si>
    <t>PD: "No significant longitudinal changes were identified in PD patients at follow-up compared with baseline" Stroke: "no significant effects on functional end points"</t>
  </si>
  <si>
    <t>Phase 3 failed PE high AE</t>
  </si>
  <si>
    <t>https://ehdn.org/wp-content/uploads/2021/10/F42.pdf</t>
  </si>
  <si>
    <t>SIGMAR1 agonists less effective at higher doses?</t>
  </si>
  <si>
    <t>Major Depresssive Disorder</t>
  </si>
  <si>
    <t>dextromethorphan (AVP-786)</t>
  </si>
  <si>
    <t>Failed Phase 3 "Triad-1 &amp; Triad-2"</t>
  </si>
  <si>
    <t>https://www.clinicaltrials.gov/study/NCT02442765</t>
  </si>
  <si>
    <t>Summary:</t>
  </si>
  <si>
    <t>AD agitation</t>
  </si>
  <si>
    <t>Other SIGMAR1 Drugs</t>
  </si>
  <si>
    <t>p=0.026</t>
  </si>
  <si>
    <t>p=0.021</t>
  </si>
  <si>
    <t>p=0.354</t>
  </si>
  <si>
    <t>p=0.527</t>
  </si>
  <si>
    <t>p=0.020</t>
  </si>
  <si>
    <t>p=0.045</t>
  </si>
  <si>
    <t>p=0.024</t>
  </si>
  <si>
    <t>p=0.008</t>
  </si>
  <si>
    <t>ADAS-COG (higher is worse)</t>
  </si>
  <si>
    <t>ADCS-ADL (lower is worse)</t>
  </si>
  <si>
    <t>CDR-SB (higher is worse)</t>
  </si>
  <si>
    <t>CGI-I (higher is worse)</t>
  </si>
  <si>
    <t>biomarker Abeta42/40 ratio S.S. p=0.048; other biomarkers not S.S. (p-Tau 181;231, and Nf-L plasma levels)</t>
  </si>
  <si>
    <t>Lecanemab was approved with primary endpoint of CDR-SB but had very strong data and early significance</t>
  </si>
  <si>
    <t>10/10/2019</t>
  </si>
  <si>
    <t>51; 23 Australia, 5 Canada, 8 Germany, 3 Netherlands, 12 UK</t>
  </si>
  <si>
    <t>Previous completion in 48-week trial</t>
  </si>
  <si>
    <t>Number of participants w/ treatment-related AE as assessed by CTCAE at 96 weeks</t>
  </si>
  <si>
    <t>ADAS-Cog at 96 weeks</t>
  </si>
  <si>
    <t>ADCS-ADL at 96 weeks</t>
  </si>
  <si>
    <t>NCT04314934</t>
  </si>
  <si>
    <t xml:space="preserve">Tipping point analysis assumed MNAR and claimed "robustness" for a worsening of 1.9 points which is plausible since it is still performing better than placebo </t>
  </si>
  <si>
    <t>Author declined to post SAP or protocol for statistical analysis and assumptions</t>
  </si>
  <si>
    <t>SIGMAR1 not proven to be effective in many cases</t>
  </si>
  <si>
    <t>drug only filed in EMA? And not filed in the biggest market USA</t>
  </si>
  <si>
    <t>AVXL claims "current regulatory guidance from the FDA suggests that a sole cognitive endpoint is sufficient for demonstrating significance in early AD study populations"</t>
  </si>
  <si>
    <t>Topline data of ANAVEX3-71 Phase 2 for Schizophrenia expected 2025</t>
  </si>
  <si>
    <t>Blarcamesine EMA results expected 2H25</t>
  </si>
  <si>
    <t>NO USA sites, most in Australia???</t>
  </si>
  <si>
    <t>"5 months until database lock even cassava didn’t need that"</t>
  </si>
  <si>
    <t>if 300m shares issued</t>
  </si>
  <si>
    <t>Baseline</t>
  </si>
  <si>
    <t>Mean Change</t>
  </si>
  <si>
    <t>Mean Change Listed</t>
  </si>
  <si>
    <t>ADAS-Cog (higher is worse)</t>
  </si>
  <si>
    <t>p=0.033</t>
  </si>
  <si>
    <t>SE</t>
  </si>
  <si>
    <t>n=168</t>
  </si>
  <si>
    <t>n=336</t>
  </si>
  <si>
    <t>upaired t test</t>
  </si>
  <si>
    <t>p=0.19</t>
  </si>
  <si>
    <t>&lt;- calculator 0.0513</t>
  </si>
  <si>
    <t>(if approval)</t>
  </si>
  <si>
    <t>the company says that lecanemab and doenamab were approved with failed co-primary but they were DENIED in EMA</t>
  </si>
  <si>
    <t>timing of S.S at only 48 week and placebo performing better than blarcamesine suggests random statistical noise, post-hoc data mining, or survivorship bias (high dropout rates ~35%)</t>
  </si>
  <si>
    <t>open label bias</t>
  </si>
  <si>
    <t>EMA will likely scrutinize the methodologies</t>
  </si>
  <si>
    <t>https://excidium.co.uk/anavex</t>
  </si>
  <si>
    <t>https://pubmed.ncbi.nlm.nih.gov/16914835/</t>
  </si>
  <si>
    <t>Marwan Sabbagh in previous work (2006) states: "These findings suggest that the ADAS-Cog and MMSE reflect different aspects of the underlying brain changes observed in AD. The ADAS-Cog was more specific to gray matter integrity whereas the MMSE reflected a more global reduction in both gray and white matter"</t>
  </si>
  <si>
    <t>However phase III blarcamesine showed no change in white matter and only significance in grey matter</t>
  </si>
  <si>
    <t>https://pubmed.ncbi.nlm.nih.gov/18726544/</t>
  </si>
  <si>
    <t>https://pubmed.ncbi.nlm.nih.gov/18798705/</t>
  </si>
  <si>
    <t>https://pubmed.ncbi.nlm.nih.gov/26386305/</t>
  </si>
  <si>
    <t>https://doi.org/10.1177/0269881110379286</t>
  </si>
  <si>
    <t>Phase IIa in Alzheimer's n= NCT:NCT02244541</t>
  </si>
  <si>
    <t>Phase IIa OLE in Alzheimer's n= NCT:NCT02756858</t>
  </si>
  <si>
    <t>https://alz-journals.onlinelibrary.wiley.com/doi/10.1002/trc2.12013</t>
  </si>
  <si>
    <t>Q124</t>
  </si>
  <si>
    <t>Q125</t>
  </si>
  <si>
    <t>Incentive</t>
  </si>
  <si>
    <t>Prepaids</t>
  </si>
  <si>
    <t>Assets</t>
  </si>
  <si>
    <t>AP</t>
  </si>
  <si>
    <t>Accrued Liabilities</t>
  </si>
  <si>
    <t>Deferred Grant Income</t>
  </si>
  <si>
    <t>Liabilities</t>
  </si>
  <si>
    <t>Q224</t>
  </si>
  <si>
    <t>Q324</t>
  </si>
  <si>
    <t>Q424</t>
  </si>
  <si>
    <t>"All statistical analyses were performed by outside consultancy companies"</t>
  </si>
  <si>
    <t>"Under the multiplicity control rule, a trial is successful in meeting the co-primary endpoints if the significance of each endpoint is P &lt; 0.05, or if the significance of only one co-primary endpoint is P &lt; 0.025. If only one primary endpoint is significant at an α level of 0.025, then the secondary endpoint will be evaluated at the same level of 0.025. The trial was successful, the differences in the least-squares mean (LSM) change from baseline to 48 weeks between the ANAVEX®2-73 and placebo groups for ADAS-Cog13 was significant at a level of P &lt; 0.025 and for CDR-SB was significant at a level of P &lt; 0.025, in the patients with early Alzheimer’s disease"</t>
  </si>
  <si>
    <t>sigma-1 agonist</t>
  </si>
  <si>
    <t>SIGMAR1 activation and M1 muscarinic allosteric modulation</t>
  </si>
  <si>
    <t>ANAVEX 1037</t>
  </si>
  <si>
    <t>Preclinical</t>
  </si>
  <si>
    <t>Prostate, pancreatic cancer</t>
  </si>
  <si>
    <t>high affinity sigma-1 moderate affinity sigma-2</t>
  </si>
  <si>
    <t>Dr. Marwan N. Sabbagh, M.D -- Chairman of Scientific Advisory Board</t>
  </si>
  <si>
    <t>Competition</t>
  </si>
  <si>
    <t>Physiochemistry</t>
  </si>
  <si>
    <t>blarcamesine, 1-(2,2-diphenyloxolan-3-yl)-N,N-dimethylmethanamine</t>
  </si>
  <si>
    <t>281MW, logP 3.5, 0 HBD, 2 HBA, 4 RB</t>
  </si>
  <si>
    <t>35: Villard V, Espallergues J, Keller E, Vamvakides A, Maurice T. Anti-amnesic and neuroprotective potentials of the mixed muscarinic receptor/sigma 1 (σ1) ligand ANAVEX2-73, a novel aminotetrahydrofuran derivative. J Psychopharmacol. 2011 Aug;25(8):1101-17. doi: 10.1177/0269881110379286. Epub 2010 Sep 9. PMID: 20829307</t>
  </si>
  <si>
    <t>34: Lahmy V, Meunier J, Malmström S, Naert G, Givalois L, Kim SH, Villard V, Vamvakides A, Maurice T. Blockade of Tau hyperphosphorylation and Aβ₁₋₄₂ generation by the aminotetrahydrofuran derivative ANAVEX2-73, a mixed muscarinic and σ₁ receptor agonist, in a nontransgenic mouse model of Alzheimer's disease. Neuropsychopharmacology. 2013 Aug;38(9):1706-23. doi: 10.1038/npp.2013.70. Epub 2013 Mar 14. PMID: 23493042; PMCID: PMC3717544.</t>
  </si>
  <si>
    <t>33: Lahmy V, Long R, Morin D, Villard V, Maurice T. Mitochondrial protection by the mixed muscarinic/σ1 ligand ANAVEX2-73, a tetrahydrofuran derivative, in Aβ25-35 peptide-injected mice, a nontransgenic Alzheimer's disease model. Front Cell Neurosci. 2015 Jan 20;8:463. doi: 10.3389/fncel.2014.00463. PMID: 25653589; PMCID: PMC4299448.</t>
  </si>
  <si>
    <t>32: Mason VL. Alzheimer's Association International Conference on Alzheimer's Disease 2015 (AAIC 2015) (July 18-23, 2015 - Washington, D.C., USA). Drugs Today (Barc). 2015 Jul;51(7):447-52. doi: 10.1358/dot.2015.51.7.2375989. PMID: 26261847</t>
  </si>
  <si>
    <t>31: Maurice T. Protection by sigma-1 receptor agonists is synergic with donepezil, but not with memantine, in a mouse model of amyloid-induced memory impairments. Behav Brain Res. 2016 Jan 1;296:270-278. doi: 10.1016/j.bbr.2015.09.020. Epub 2015 Sep 16. PMID: 26386305.</t>
  </si>
  <si>
    <t>30: Goguadze N, Zhuravliova E, Morin D, Mikeladze D, Maurice T. Sigma-1 Receptor Agonists Induce Oxidative Stress in Mitochondria and Enhance Complex I Activity in Physiological Condition but Protect Against Pathological Oxidative Stress. Neurotox Res. 2019 Jan;35(1):1-18. doi: 10.1007/s12640-017-9838-2. Epub 2017 Nov 10. PMID: 29127580.</t>
  </si>
  <si>
    <t>29: Christ MG, Huesmann H, Nagel H, Kern A, Behl C. Sigma-1 Receptor Activation Induces Autophagy and Increases Proteostasis Capacity In Vitro and In Vivo. Cells. 2019 Mar 2;8(3):211. doi: 10.3390/cells8030211. PMID: 30832324; PMCID: PMC6468724.</t>
  </si>
  <si>
    <t>27: Lisak RP, Nedelkoska L, Benjamins JA. Sigma-1 receptor agonists as potential protective therapies in multiple sclerosis. J Neuroimmunol. 2020 Feb 21;342:577188. doi: 10.1016/j.jneuroim.2020.577188. Epub ahead of print. PMID: 32179326</t>
  </si>
  <si>
    <t>26: Hampel H, Williams C, Etcheto A, Goodsaid F, Parmentier F, Sallantin J, Kaufmann WE, Missling CU, Afshar M. A precision medicine framework using artificial intelligence for the identification and confirmation of genomic biomarkers of response to an Alzheimer's disease therapy: Analysis of the blarcamesine (ANAVEX2-73) Phase 2a clinical study. Alzheimers Dement (N Y). 2020 Apr 19;6(1):e12013. doi: 10.1002/trc2.12013. PMID: 32318621; PMCID: PMC7167374.</t>
  </si>
  <si>
    <t>25: Ye N, Qin W, Tian S, Xu Q, Wold EA, Zhou J, Zhen XC. Small Molecules Selectively Targeting Sigma-1 Receptor for the Treatment of Neurological Diseases. J Med Chem. 2020 Dec 24;63(24):15187-15217. doi: 10.1021/acs.jmedchem.0c01192. Epub 2020 Oct 28. PMID: 33111525.</t>
  </si>
  <si>
    <t>24: Singh J, Lanzarini E, Santosh P. Autonomic Characteristics of Sudden Unexpected Death in Epilepsy in Children-A Systematic Review of Studies and Their Relevance to the Management of Epilepsy in Rett Syndrome. Front Neurol. 2021 Feb 5;11:632510. doi: 10.3389/fneur.2020.632510. PMID: 33613425; PMCID: PMC7892970.</t>
  </si>
  <si>
    <t>23: Sun C, Armstrong MJ. Treatment of Parkinson's Disease with Cognitive Impairment: Current Approaches and Future Directions. Behav Sci (Basel). 2021 Apr 17;11(4):54. doi: 10.3390/bs11040054. PMID: 33920698; PMCID: PMC8073727.</t>
  </si>
  <si>
    <t>22: Prasanth MI, Malar DS, Tencomnao T, Brimson JM. The emerging role of the sigma-1 receptor in autophagy: hand-in-hand targets for the treatment of Alzheimer's. Expert Opin Ther Targets. 2021 May;25(5):401-414. doi: 10.1080/14728222.2021.1939681. Epub 2021 Jun 17. PMID: 34110944.</t>
  </si>
  <si>
    <t>21: Reyes ST, Deacon RMJ, Guo SG, Altimiras FJ, Castillo JB, van der Wildt B, Morales AP, Park JH, Klamer D, Rosenberg J, Oberman LM, Rebowe N, Sprouse J, Missling CU, McCurdy CR, Cogram P, Kaufmann WE, Chin FT. Effects of the sigma-1 receptor agonist blarcamesine in a murine model of fragile X syndrome: neurobehavioral phenotypes and receptor occupancy. Sci Rep. 2021 Aug 25;11(1):17150. doi: 10.1038/s41598-021-94079-7. PMID: 34433831; PMCID: PMC8387417.</t>
  </si>
  <si>
    <t>20: Cogram P, Deacon RMJ, Klamer D, Rebowe N, Sprouse J, Reyes ST, Missling CU, Kaufmann WE. Brain cell signaling abnormalities are detected in blood in a murine model of Fragile X syndrome and corrected by Sigma-1 receptor agonist Blarcamesine. Am J Med Genet A. 2022 Aug;188(8):2497-2500. doi: 10.1002/ajmg.a.62853. Epub 2022 Jun 4. PMID: 35661397.</t>
  </si>
  <si>
    <t>19: Man VH, Lin D, He X, Gao J, Wang J. Joint Computational/Cell-Based Approach Alzheimers Dis. 2022;89(1):107-119. doi: 10.3233/JAD-220450. PMID: 35848028; PMCID: PMC10276768.</t>
  </si>
  <si>
    <t>18: Singh J, Ameenpur S, Ahmed R, Basheer S, Chishti S, Lawrence R, Fiori F, Santosh P. An Observational Study of Heart Rate Variability Using Wearable Sensors Provides a Target for Therapeutic Monitoring of Autonomic Dysregulation in Patients with Rett Syndrome. Biomedicines. 2022 Jul 13;10(7):1684. doi: 10.3390/biomedicines10071684. PMID: 35884989; PMCID: PMC9312701.</t>
  </si>
  <si>
    <t>17: Singh J, Fiori F, Law ML, Ahmed R, Ameenpur S, Basheer S, Chishti S, Lawrence R, Mastroianni M, Mosaddegh A, Santosh P. Development and Psychometric Properties of the Multi-System Profile of Symptoms Scale in Patients with Rett Syndrome. J Clin Med. 2022 Aug 30;11(17):5094. doi: 10.3390/jcm11175094. PMID: 36079020; PMCID: PMC9457440.</t>
  </si>
  <si>
    <t>15: Singh J, Goodman-Vincent E, Santosh P. Evidence Synthesis of Gene Therapy and Gene Editing from Different Disorders-Implications for Individuals with Rett Syndrome: A Systematic Review. Int J Mol Sci. 2023 May 19;24(10):9023. doi: 10.3390/ijms24109023. PMID: 37240368; PMCID: PMC10219055.</t>
  </si>
  <si>
    <t>14: Ette EI, Fadiran EO, Missling C, Hammond E. The new big is small: Leveraging knowledge from small trials for rare disease drug development: Blarcamesine for Rett syndrome. Br J Clin Pharmacol. 2025 Apr;91(4):1049-1063. doi: 10.1111/bcp.15843. Epub 2023 Aug 3. PMID: 37429704; PMCID: PMC11992655.</t>
  </si>
  <si>
    <t>13: Degirmenci Y, Angelopoulou E, Georgakopoulou VE, Bougea A. Cognitive Impairment in Parkinson's Disease: An Updated Overview Focusing on Emerging Pharmaceutical Treatment Approaches. Medicina (Kaunas). 2023 Oct 1;59(10):1756. doi: 10.3390/medicina59101756. PMID: 37893474; PMCID: PMC10608778.</t>
  </si>
  <si>
    <t>11: Qian B, Li TY, Zheng ZX, Zhang HY, Xu WQ, Mo SM, Cui JJ, Chen WJ, Lin YC, Lin ZN. The involvement of SigmaR1&lt;sup&gt;K142&lt;/sup&gt; degradation mediated by ERAD in neural senescence linked with CdCl&lt;sub&gt;2&lt;/sub&gt; exposure. J Hazard Mater. 2024 Jul 5;472:134466. doi: 10.1016/j.jhazmat.2024.134466. Epub 2024 Apr 28. PMID: 38718507</t>
  </si>
  <si>
    <t>10: Mercer RCC, Le NTT, Fraser DG, Houser MCQ, Beeler AB, Harris DA. Sigma Receptor Ligands Are Potent Antiprion Compounds that Act Independently of Sigma Receptor Binding. ACS Chem Neurosci. 2024 Jun 5;15(11):2265-2282. doi: 10.1021/acschemneuro.4c00095. Epub 2024 May 14. PMID: 38743607; PMCID: PMC12172621.</t>
  </si>
  <si>
    <t>8: Singh J, Wilkins G, Goodman-Vincent E, Chishti S, Bonilla Guerrero R, McFadden L, Zahavi Z, Santosh P. Co-Occurring Methylenetetrahydrofolate Reductase (&lt;i&gt;MTHFR&lt;/i&gt;) rs1801133 and rs1801131 Genotypes as Associative Genetic Modifiers of Clinical Severity in Rett Syndrome. Brain Sci. 2024 Jun 21;14(7):624. doi: 10.3390/brainsci14070624. PMID: 39061365; PMCID: PMC11275218.</t>
  </si>
  <si>
    <t>7: Singh J, Wilkins G, Goodman-Vincent E, Chishti S, Bonilla Guerrero R, Fiori F, Ameenpur S, McFadden L, Zahavi Z, Santosh P. Using Precision Medicine to Disentangle Genotype-Phenotype Relationships in Twins with Rett Syndrome: A Case Report. Curr Issues Mol Biol. 2024 Aug 2;46(8):8424-8440. doi: 10.3390/cimb46080497. PMID: 39194714; PMCID: PMC11352978.</t>
  </si>
  <si>
    <t>6: Percy AK, Ananth A, Neul JL. Rett Syndrome: The Emerging Landscape of Treatment Strategies. CNS Drugs. 2024 Nov;38(11):851-867. doi: 10.1007/s40263-024-01106-y. Epub 2024 Sep 9. PMID: 39251501; PMCID: PMC11486803.</t>
  </si>
  <si>
    <t>5: Downs J, Pichard DC, Kaufmann WE, Horrigan JP, Raspa M, Townend G, Marsh ED, Leonard H, Motil K, Dietz AC, Garg N, Ananth A, Byiers B, Peters S, Beatty C, Symons F, Jacobs A, Youakim J, Suter B, Santosh P, Neul JL, Benke TA. International workshop: what is needed to ensure outcome measures for Rett syndrome are fit-for-purpose for clinical trials? June 7, 2023, Nashville, USA. Trials. 2024 Dec 21;25(1):845. doi: 10.1186/s13063-024-08678-6. PMID: 39709426; PMCID: PMC11663341.</t>
  </si>
  <si>
    <t>4: Singh J, Santosh P. The Newborn Screening Programme Revisited: An Expert Opinion on the Challenges of Rett Syndrome. Genes (Basel). 2024 Dec 5;15(12):1570. doi: 10.3390/genes15121570. PMID: 39766837; PMCID: PMC11675257.</t>
  </si>
  <si>
    <t>3: Macfarlane S, Grimmer T, Teo K, O'Brien TJ, Woodward M, Grunfeld J, Mander A, Brodtmann A, Brew BJ, Morris P, Short C, Kurrle S, Lai R, Bharadwaj S, Drysdale P, Sturm J, Lewis SJG, Barton D, Kalafatis C, Sharif S, Perry R, Mannering N,  Asher A, Connell S, Lynch J, Rutgers SM, Dautzenberg PL, Prins N, Oschmann P, Frölich L, Tacik P, Peters O, Wiltfang J, Henri-Bhargava A, Smith E, Pasternak S, Frank A, Chertkow H, Ingram J, Hsiung GR, Brittain R, Tartaglia C, Cohen S, Villa LM, Gordon E, Jubault T, Guizard N, Tucker A, Kaufmann WE, Jin K, Chezem WR, Missling CU, Sabbagh MN. Blarcamesine for the treatment of Early Alzheimer's Disease: Results from the ANAVEX2-73-AD-004 Phase IIB/III trial. J Prev Alzheimers Dis. 2025 Jan;12(1):100016. doi: 10.1016/j.tjpad.2024.100016. Epub 2025 Jan 1. PMID: 39800452; PMCID: PMC12184016.</t>
  </si>
  <si>
    <t>2: Brodkin J. Concerns about Anavex's clinical trial of Blarcamesine. J Prev Alzheimers Dis. 2025 May;12(5):100137. doi: 10.1016/j.tjpad.2025.100137. Epub 2025 Apr 3. PMID: 40190003; PMCID: PMC12183999.</t>
  </si>
  <si>
    <t>1: Singh J, Santosh P. Molecular Insights into Neurological Regression with a Focus on Rett Syndrome-A Narrative Review. Int J Mol Sci. 2025 Jun 3;26(11):5361. doi: 10.3390/ijms26115361. PMID: 40508170; PMCID: PMC12154281.</t>
  </si>
  <si>
    <t>n=154</t>
  </si>
  <si>
    <t>n=144</t>
  </si>
  <si>
    <t>n=164</t>
  </si>
  <si>
    <t>Placebo baseline</t>
  </si>
  <si>
    <t>Placebo change</t>
  </si>
  <si>
    <t>30mg baseline</t>
  </si>
  <si>
    <t>50mg baseline</t>
  </si>
  <si>
    <t>"A radioconjugate composed of the selective sigma-1 receptor (S1R) ligand"; "10.1038/s41598-021-94079-7" Ki 2.5x10^-3 nM sigma-1 receptor vs IC50 860nM for blarcamesine</t>
  </si>
  <si>
    <t>Search terms=ANAVEX2-73, blarcamesine</t>
  </si>
  <si>
    <t>Search terms=</t>
  </si>
  <si>
    <t>Patent</t>
  </si>
  <si>
    <t>Assignee</t>
  </si>
  <si>
    <t>Title</t>
  </si>
  <si>
    <t>Read</t>
  </si>
  <si>
    <t>Relevance</t>
  </si>
  <si>
    <t>Topic</t>
  </si>
  <si>
    <t>Nevada?</t>
  </si>
  <si>
    <t>pridopidine</t>
  </si>
  <si>
    <t>rejected for Huntington's</t>
  </si>
  <si>
    <t>Failed in AD agitation, Stroke, PD, MDD, Huntington's; Neuropathic Pain, AD not conclusive</t>
  </si>
  <si>
    <t>Huntington's Disease</t>
  </si>
  <si>
    <t>10.1007/164_2017_35</t>
  </si>
  <si>
    <t>&lt;--- sigmar1 autophagy? Only modifies ion channels</t>
  </si>
  <si>
    <t>"It directly modulates the biophysical properties of channels (Aydar et al. 2002; Kinoshita et al. 2012; Zhang et al. 2009), contributes to trafficking and surface distribution of channels (Balasuriya et al. 2014; Crottes et al. 2011; Kinoshita et al. 2012; Kourrich et al. 2013), regulates ion currents in ligand-dependent and independent manner (Aydar et al. 2002; Kinoshita et al. 2012), binds drugs directly (Hayashi et al. 2011; Kourrich et al. 2012), and directly interacts with the pore-forming subunit (Balasuriya et al. 2012, 2013, 2014)."</t>
  </si>
  <si>
    <t>how does this affect autophagy?</t>
  </si>
  <si>
    <t>SIGMA-1 agonist, Ki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</si>
</sst>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7" x14ac:knownFonts="1">
    <font>
      <sz val="10"/>
      <color theme="1"/>
      <name val="Arial"/>
      <family val="2"/>
    </font>
    <font>
      <b/>
      <sz val="10"/>
      <color theme="1"/>
      <name val="Arial"/>
      <family val="2"/>
    </font>
    <font>
      <u/>
      <sz val="10"/>
      <color theme="10"/>
      <name val="Arial"/>
      <family val="2"/>
    </font>
    <font>
      <b/>
      <u/>
      <sz val="10"/>
      <color theme="1"/>
      <name val="Arial"/>
      <family val="2"/>
    </font>
    <font>
      <sz val="12"/>
      <color theme="1"/>
      <name val="Segoe UI"/>
      <family val="2"/>
    </font>
    <font>
      <u/>
      <sz val="10"/>
      <color theme="1"/>
      <name val="Arial"/>
      <family val="2"/>
    </font>
    <font>
      <sz val="11"/>
      <color rgb="FFC8C3BC"/>
      <name val="Arial"/>
      <family val="2"/>
    </font>
  </fonts>
  <fills count="2">
    <fill>
      <patternFill patternType="none"/>
    </fill>
    <fill>
      <patternFill patternType="gray125"/>
    </fill>
  </fills>
  <borders count="11">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s>
  <cellStyleXfs count="2">
    <xf numFmtId="0" fontId="0" fillId="0" borderId="0"/>
    <xf numFmtId="0" fontId="2" fillId="0" borderId="0" applyNumberFormat="0" applyFill="0" applyBorder="0" applyAlignment="0" applyProtection="0"/>
  </cellStyleXfs>
  <cellXfs count="40">
    <xf numFmtId="0" fontId="0" fillId="0" borderId="0" xfId="0"/>
    <xf numFmtId="4" fontId="0" fillId="0" borderId="0" xfId="0" applyNumberFormat="1"/>
    <xf numFmtId="3" fontId="0" fillId="0" borderId="0" xfId="0" applyNumberFormat="1"/>
    <xf numFmtId="1" fontId="0" fillId="0" borderId="0" xfId="0" applyNumberFormat="1"/>
    <xf numFmtId="9" fontId="0" fillId="0" borderId="0" xfId="0" applyNumberFormat="1"/>
    <xf numFmtId="3" fontId="1" fillId="0" borderId="0" xfId="0" applyNumberFormat="1" applyFont="1"/>
    <xf numFmtId="3" fontId="2" fillId="0" borderId="0" xfId="1" applyNumberFormat="1"/>
    <xf numFmtId="0" fontId="0" fillId="0" borderId="2" xfId="0" applyBorder="1" applyAlignment="1">
      <alignment horizontal="center"/>
    </xf>
    <xf numFmtId="0" fontId="0" fillId="0" borderId="3" xfId="0" applyBorder="1"/>
    <xf numFmtId="0" fontId="0" fillId="0" borderId="4" xfId="0" applyBorder="1"/>
    <xf numFmtId="0" fontId="0" fillId="0" borderId="5" xfId="0" applyBorder="1"/>
    <xf numFmtId="0" fontId="0" fillId="0" borderId="6" xfId="0"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0" fillId="0" borderId="2" xfId="0" applyBorder="1"/>
    <xf numFmtId="0" fontId="2" fillId="0" borderId="1" xfId="1" applyBorder="1"/>
    <xf numFmtId="0" fontId="2" fillId="0" borderId="0" xfId="1"/>
    <xf numFmtId="9" fontId="0" fillId="0" borderId="2" xfId="0" applyNumberFormat="1" applyBorder="1"/>
    <xf numFmtId="9" fontId="0" fillId="0" borderId="4" xfId="0" applyNumberFormat="1" applyBorder="1"/>
    <xf numFmtId="0" fontId="2" fillId="0" borderId="2" xfId="1" applyBorder="1"/>
    <xf numFmtId="0" fontId="3" fillId="0" borderId="0" xfId="0" applyFont="1"/>
    <xf numFmtId="0" fontId="4" fillId="0" borderId="0" xfId="0" applyFont="1"/>
    <xf numFmtId="0" fontId="1" fillId="0" borderId="0" xfId="0" applyFont="1"/>
    <xf numFmtId="0" fontId="0" fillId="0" borderId="0" xfId="0" applyAlignment="1">
      <alignment horizontal="left"/>
    </xf>
    <xf numFmtId="0" fontId="0" fillId="0" borderId="0" xfId="0" quotePrefix="1" applyAlignment="1">
      <alignment horizontal="left"/>
    </xf>
    <xf numFmtId="14" fontId="0" fillId="0" borderId="0" xfId="0" applyNumberFormat="1" applyAlignment="1">
      <alignment horizontal="left"/>
    </xf>
    <xf numFmtId="0" fontId="0" fillId="0" borderId="9" xfId="0" applyBorder="1"/>
    <xf numFmtId="0" fontId="0" fillId="0" borderId="6" xfId="0" applyBorder="1"/>
    <xf numFmtId="0" fontId="0" fillId="0" borderId="7" xfId="0" applyBorder="1"/>
    <xf numFmtId="0" fontId="0" fillId="0" borderId="8" xfId="0" applyBorder="1"/>
    <xf numFmtId="164" fontId="0" fillId="0" borderId="0" xfId="0" applyNumberFormat="1"/>
    <xf numFmtId="0" fontId="2" fillId="0" borderId="9" xfId="1" applyBorder="1"/>
    <xf numFmtId="0" fontId="5" fillId="0" borderId="0" xfId="0" applyFont="1"/>
    <xf numFmtId="9" fontId="1" fillId="0" borderId="0" xfId="0" applyNumberFormat="1" applyFont="1"/>
    <xf numFmtId="0" fontId="6" fillId="0" borderId="0" xfId="0" applyFont="1"/>
    <xf numFmtId="0" fontId="0" fillId="0" borderId="0" xfId="0" applyAlignment="1">
      <alignment horizontal="center"/>
    </xf>
    <xf numFmtId="0" fontId="0" fillId="0" borderId="10" xfId="0" applyBorder="1"/>
    <xf numFmtId="0" fontId="0" fillId="0" borderId="4" xfId="0" applyBorder="1" applyAlignment="1">
      <alignment horizontal="center"/>
    </xf>
    <xf numFmtId="0" fontId="0" fillId="0" borderId="0" xfId="0" applyAlignment="1">
      <alignment wrapText="1"/>
    </xf>
    <xf numFmtId="9" fontId="0" fillId="0" borderId="0" xfId="0" applyNumberFormat="1" applyAlignment="1">
      <alignment horizontal="left"/>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2.xml.rels><?xml version="1.0" encoding="UTF-8" standalone="yes"?>
<Relationships xmlns="http://schemas.openxmlformats.org/package/2006/relationships"><Relationship Id="rId8" Type="http://schemas.openxmlformats.org/officeDocument/2006/relationships/image" Target="../media/image8.jpeg"/><Relationship Id="rId13" Type="http://schemas.openxmlformats.org/officeDocument/2006/relationships/image" Target="../media/image13.png"/><Relationship Id="rId18" Type="http://schemas.openxmlformats.org/officeDocument/2006/relationships/image" Target="../media/image18.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 Type="http://schemas.openxmlformats.org/officeDocument/2006/relationships/image" Target="../media/image2.png"/><Relationship Id="rId16" Type="http://schemas.openxmlformats.org/officeDocument/2006/relationships/image" Target="../media/image16.png"/><Relationship Id="rId1" Type="http://schemas.openxmlformats.org/officeDocument/2006/relationships/image" Target="../media/image1.png"/><Relationship Id="rId6" Type="http://schemas.openxmlformats.org/officeDocument/2006/relationships/image" Target="../media/image6.jpe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image" Target="../media/image15.png"/><Relationship Id="rId10" Type="http://schemas.openxmlformats.org/officeDocument/2006/relationships/image" Target="../media/image10.png"/><Relationship Id="rId19" Type="http://schemas.openxmlformats.org/officeDocument/2006/relationships/image" Target="../media/image19.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s>
</file>

<file path=xl/drawings/_rels/drawing3.xml.rels><?xml version="1.0" encoding="UTF-8" standalone="yes"?>
<Relationships xmlns="http://schemas.openxmlformats.org/package/2006/relationships"><Relationship Id="rId8" Type="http://schemas.openxmlformats.org/officeDocument/2006/relationships/image" Target="../media/image27.jpeg"/><Relationship Id="rId3" Type="http://schemas.openxmlformats.org/officeDocument/2006/relationships/image" Target="../media/image22.png"/><Relationship Id="rId7" Type="http://schemas.openxmlformats.org/officeDocument/2006/relationships/image" Target="../media/image26.png"/><Relationship Id="rId2" Type="http://schemas.openxmlformats.org/officeDocument/2006/relationships/image" Target="../media/image21.jpeg"/><Relationship Id="rId1" Type="http://schemas.openxmlformats.org/officeDocument/2006/relationships/image" Target="../media/image20.png"/><Relationship Id="rId6" Type="http://schemas.openxmlformats.org/officeDocument/2006/relationships/image" Target="../media/image25.png"/><Relationship Id="rId5" Type="http://schemas.openxmlformats.org/officeDocument/2006/relationships/image" Target="../media/image24.png"/><Relationship Id="rId4" Type="http://schemas.openxmlformats.org/officeDocument/2006/relationships/image" Target="../media/image23.png"/><Relationship Id="rId9" Type="http://schemas.openxmlformats.org/officeDocument/2006/relationships/image" Target="../media/image28.png"/></Relationships>
</file>

<file path=xl/drawings/drawing1.xml><?xml version="1.0" encoding="utf-8"?>
<xdr:wsDr xmlns:xdr="http://schemas.openxmlformats.org/drawingml/2006/spreadsheetDrawing" xmlns:a="http://schemas.openxmlformats.org/drawingml/2006/main">
  <xdr:twoCellAnchor>
    <xdr:from>
      <xdr:col>10</xdr:col>
      <xdr:colOff>7327</xdr:colOff>
      <xdr:row>0</xdr:row>
      <xdr:rowOff>0</xdr:rowOff>
    </xdr:from>
    <xdr:to>
      <xdr:col>10</xdr:col>
      <xdr:colOff>16852</xdr:colOff>
      <xdr:row>49</xdr:row>
      <xdr:rowOff>123825</xdr:rowOff>
    </xdr:to>
    <xdr:cxnSp macro="">
      <xdr:nvCxnSpPr>
        <xdr:cNvPr id="3" name="Straight Connector 2">
          <a:extLst>
            <a:ext uri="{FF2B5EF4-FFF2-40B4-BE49-F238E27FC236}">
              <a16:creationId xmlns:a16="http://schemas.microsoft.com/office/drawing/2014/main" id="{FE5FA2CB-B655-08C3-F95F-95E2FEC5F851}"/>
            </a:ext>
          </a:extLst>
        </xdr:cNvPr>
        <xdr:cNvCxnSpPr/>
      </xdr:nvCxnSpPr>
      <xdr:spPr>
        <a:xfrm flipH="1">
          <a:off x="4535365" y="0"/>
          <a:ext cx="9525" cy="7055094"/>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297656</xdr:colOff>
      <xdr:row>68</xdr:row>
      <xdr:rowOff>17859</xdr:rowOff>
    </xdr:from>
    <xdr:to>
      <xdr:col>11</xdr:col>
      <xdr:colOff>316532</xdr:colOff>
      <xdr:row>92</xdr:row>
      <xdr:rowOff>111288</xdr:rowOff>
    </xdr:to>
    <xdr:pic>
      <xdr:nvPicPr>
        <xdr:cNvPr id="2" name="Picture 1">
          <a:extLst>
            <a:ext uri="{FF2B5EF4-FFF2-40B4-BE49-F238E27FC236}">
              <a16:creationId xmlns:a16="http://schemas.microsoft.com/office/drawing/2014/main" id="{6F703C82-DC7B-E59D-D518-A14E4DECA869}"/>
            </a:ext>
          </a:extLst>
        </xdr:cNvPr>
        <xdr:cNvPicPr>
          <a:picLocks noChangeAspect="1"/>
        </xdr:cNvPicPr>
      </xdr:nvPicPr>
      <xdr:blipFill>
        <a:blip xmlns:r="http://schemas.openxmlformats.org/officeDocument/2006/relationships" r:embed="rId1"/>
        <a:stretch>
          <a:fillRect/>
        </a:stretch>
      </xdr:blipFill>
      <xdr:spPr>
        <a:xfrm>
          <a:off x="297656" y="9709547"/>
          <a:ext cx="7287642" cy="4010585"/>
        </a:xfrm>
        <a:prstGeom prst="rect">
          <a:avLst/>
        </a:prstGeom>
      </xdr:spPr>
    </xdr:pic>
    <xdr:clientData/>
  </xdr:twoCellAnchor>
  <xdr:twoCellAnchor editAs="oneCell">
    <xdr:from>
      <xdr:col>1</xdr:col>
      <xdr:colOff>672703</xdr:colOff>
      <xdr:row>94</xdr:row>
      <xdr:rowOff>17860</xdr:rowOff>
    </xdr:from>
    <xdr:to>
      <xdr:col>11</xdr:col>
      <xdr:colOff>252134</xdr:colOff>
      <xdr:row>96</xdr:row>
      <xdr:rowOff>106025</xdr:rowOff>
    </xdr:to>
    <xdr:pic>
      <xdr:nvPicPr>
        <xdr:cNvPr id="3" name="Picture 2">
          <a:extLst>
            <a:ext uri="{FF2B5EF4-FFF2-40B4-BE49-F238E27FC236}">
              <a16:creationId xmlns:a16="http://schemas.microsoft.com/office/drawing/2014/main" id="{D3A46CBD-3AF9-A462-D85B-E8A3232BBABC}"/>
            </a:ext>
          </a:extLst>
        </xdr:cNvPr>
        <xdr:cNvPicPr>
          <a:picLocks noChangeAspect="1"/>
        </xdr:cNvPicPr>
      </xdr:nvPicPr>
      <xdr:blipFill>
        <a:blip xmlns:r="http://schemas.openxmlformats.org/officeDocument/2006/relationships" r:embed="rId2"/>
        <a:stretch>
          <a:fillRect/>
        </a:stretch>
      </xdr:blipFill>
      <xdr:spPr>
        <a:xfrm>
          <a:off x="976312" y="12763501"/>
          <a:ext cx="6544588" cy="409632"/>
        </a:xfrm>
        <a:prstGeom prst="rect">
          <a:avLst/>
        </a:prstGeom>
      </xdr:spPr>
    </xdr:pic>
    <xdr:clientData/>
  </xdr:twoCellAnchor>
  <xdr:twoCellAnchor editAs="oneCell">
    <xdr:from>
      <xdr:col>1</xdr:col>
      <xdr:colOff>0</xdr:colOff>
      <xdr:row>98</xdr:row>
      <xdr:rowOff>0</xdr:rowOff>
    </xdr:from>
    <xdr:to>
      <xdr:col>1</xdr:col>
      <xdr:colOff>304800</xdr:colOff>
      <xdr:row>99</xdr:row>
      <xdr:rowOff>142875</xdr:rowOff>
    </xdr:to>
    <xdr:sp macro="" textlink="">
      <xdr:nvSpPr>
        <xdr:cNvPr id="4097" name="AutoShape 1">
          <a:extLst>
            <a:ext uri="{FF2B5EF4-FFF2-40B4-BE49-F238E27FC236}">
              <a16:creationId xmlns:a16="http://schemas.microsoft.com/office/drawing/2014/main" id="{98489494-423A-8980-0076-5C56B4BA57D8}"/>
            </a:ext>
          </a:extLst>
        </xdr:cNvPr>
        <xdr:cNvSpPr>
          <a:spLocks noChangeAspect="1" noChangeArrowheads="1"/>
        </xdr:cNvSpPr>
      </xdr:nvSpPr>
      <xdr:spPr bwMode="auto">
        <a:xfrm>
          <a:off x="304800" y="149447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98</xdr:row>
      <xdr:rowOff>0</xdr:rowOff>
    </xdr:from>
    <xdr:to>
      <xdr:col>1</xdr:col>
      <xdr:colOff>304800</xdr:colOff>
      <xdr:row>99</xdr:row>
      <xdr:rowOff>142875</xdr:rowOff>
    </xdr:to>
    <xdr:sp macro="" textlink="">
      <xdr:nvSpPr>
        <xdr:cNvPr id="4098" name="AutoShape 2">
          <a:extLst>
            <a:ext uri="{FF2B5EF4-FFF2-40B4-BE49-F238E27FC236}">
              <a16:creationId xmlns:a16="http://schemas.microsoft.com/office/drawing/2014/main" id="{55A39A84-852E-A126-586D-28C77B828556}"/>
            </a:ext>
          </a:extLst>
        </xdr:cNvPr>
        <xdr:cNvSpPr>
          <a:spLocks noChangeAspect="1" noChangeArrowheads="1"/>
        </xdr:cNvSpPr>
      </xdr:nvSpPr>
      <xdr:spPr bwMode="auto">
        <a:xfrm>
          <a:off x="304800" y="149447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268231</xdr:colOff>
      <xdr:row>97</xdr:row>
      <xdr:rowOff>103135</xdr:rowOff>
    </xdr:from>
    <xdr:to>
      <xdr:col>10</xdr:col>
      <xdr:colOff>378033</xdr:colOff>
      <xdr:row>120</xdr:row>
      <xdr:rowOff>130630</xdr:rowOff>
    </xdr:to>
    <xdr:pic>
      <xdr:nvPicPr>
        <xdr:cNvPr id="5" name="Picture 4">
          <a:extLst>
            <a:ext uri="{FF2B5EF4-FFF2-40B4-BE49-F238E27FC236}">
              <a16:creationId xmlns:a16="http://schemas.microsoft.com/office/drawing/2014/main" id="{82297703-C7DF-CCDE-B4CF-B31E6F571BFB}"/>
            </a:ext>
          </a:extLst>
        </xdr:cNvPr>
        <xdr:cNvPicPr>
          <a:picLocks noChangeAspect="1"/>
        </xdr:cNvPicPr>
      </xdr:nvPicPr>
      <xdr:blipFill>
        <a:blip xmlns:r="http://schemas.openxmlformats.org/officeDocument/2006/relationships" r:embed="rId3"/>
        <a:stretch>
          <a:fillRect/>
        </a:stretch>
      </xdr:blipFill>
      <xdr:spPr>
        <a:xfrm>
          <a:off x="268231" y="14134651"/>
          <a:ext cx="6771349" cy="3724385"/>
        </a:xfrm>
        <a:prstGeom prst="rect">
          <a:avLst/>
        </a:prstGeom>
      </xdr:spPr>
    </xdr:pic>
    <xdr:clientData/>
  </xdr:twoCellAnchor>
  <xdr:twoCellAnchor editAs="oneCell">
    <xdr:from>
      <xdr:col>1</xdr:col>
      <xdr:colOff>0</xdr:colOff>
      <xdr:row>125</xdr:row>
      <xdr:rowOff>0</xdr:rowOff>
    </xdr:from>
    <xdr:to>
      <xdr:col>1</xdr:col>
      <xdr:colOff>304800</xdr:colOff>
      <xdr:row>126</xdr:row>
      <xdr:rowOff>142874</xdr:rowOff>
    </xdr:to>
    <xdr:sp macro="" textlink="">
      <xdr:nvSpPr>
        <xdr:cNvPr id="6" name="AutoShape 1">
          <a:extLst>
            <a:ext uri="{FF2B5EF4-FFF2-40B4-BE49-F238E27FC236}">
              <a16:creationId xmlns:a16="http://schemas.microsoft.com/office/drawing/2014/main" id="{7227858A-A8CF-BCFD-8D71-71FE0E4094F8}"/>
            </a:ext>
          </a:extLst>
        </xdr:cNvPr>
        <xdr:cNvSpPr>
          <a:spLocks noChangeAspect="1" noChangeArrowheads="1"/>
        </xdr:cNvSpPr>
      </xdr:nvSpPr>
      <xdr:spPr bwMode="auto">
        <a:xfrm>
          <a:off x="304800" y="19964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12</xdr:col>
      <xdr:colOff>0</xdr:colOff>
      <xdr:row>4</xdr:row>
      <xdr:rowOff>0</xdr:rowOff>
    </xdr:from>
    <xdr:to>
      <xdr:col>12</xdr:col>
      <xdr:colOff>304800</xdr:colOff>
      <xdr:row>5</xdr:row>
      <xdr:rowOff>142875</xdr:rowOff>
    </xdr:to>
    <xdr:sp macro="" textlink="">
      <xdr:nvSpPr>
        <xdr:cNvPr id="7" name="AutoShape 2">
          <a:extLst>
            <a:ext uri="{FF2B5EF4-FFF2-40B4-BE49-F238E27FC236}">
              <a16:creationId xmlns:a16="http://schemas.microsoft.com/office/drawing/2014/main" id="{5CEB6947-C97C-44B1-7FFF-47E922C505AC}"/>
            </a:ext>
          </a:extLst>
        </xdr:cNvPr>
        <xdr:cNvSpPr>
          <a:spLocks noChangeAspect="1" noChangeArrowheads="1"/>
        </xdr:cNvSpPr>
      </xdr:nvSpPr>
      <xdr:spPr bwMode="auto">
        <a:xfrm>
          <a:off x="7315200" y="647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124</xdr:row>
      <xdr:rowOff>0</xdr:rowOff>
    </xdr:from>
    <xdr:to>
      <xdr:col>1</xdr:col>
      <xdr:colOff>304800</xdr:colOff>
      <xdr:row>125</xdr:row>
      <xdr:rowOff>142875</xdr:rowOff>
    </xdr:to>
    <xdr:sp macro="" textlink="">
      <xdr:nvSpPr>
        <xdr:cNvPr id="4099" name="AutoShape 3">
          <a:extLst>
            <a:ext uri="{FF2B5EF4-FFF2-40B4-BE49-F238E27FC236}">
              <a16:creationId xmlns:a16="http://schemas.microsoft.com/office/drawing/2014/main" id="{A1CC41CF-3C64-084A-D8DD-39A13B90E060}"/>
            </a:ext>
          </a:extLst>
        </xdr:cNvPr>
        <xdr:cNvSpPr>
          <a:spLocks noChangeAspect="1" noChangeArrowheads="1"/>
        </xdr:cNvSpPr>
      </xdr:nvSpPr>
      <xdr:spPr bwMode="auto">
        <a:xfrm>
          <a:off x="304800" y="198024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124</xdr:row>
      <xdr:rowOff>0</xdr:rowOff>
    </xdr:from>
    <xdr:to>
      <xdr:col>1</xdr:col>
      <xdr:colOff>304800</xdr:colOff>
      <xdr:row>125</xdr:row>
      <xdr:rowOff>142875</xdr:rowOff>
    </xdr:to>
    <xdr:sp macro="" textlink="">
      <xdr:nvSpPr>
        <xdr:cNvPr id="4100" name="AutoShape 4">
          <a:extLst>
            <a:ext uri="{FF2B5EF4-FFF2-40B4-BE49-F238E27FC236}">
              <a16:creationId xmlns:a16="http://schemas.microsoft.com/office/drawing/2014/main" id="{136FD50F-BC5F-B7D4-4CAD-C22A99D654B0}"/>
            </a:ext>
          </a:extLst>
        </xdr:cNvPr>
        <xdr:cNvSpPr>
          <a:spLocks noChangeAspect="1" noChangeArrowheads="1"/>
        </xdr:cNvSpPr>
      </xdr:nvSpPr>
      <xdr:spPr bwMode="auto">
        <a:xfrm>
          <a:off x="304800" y="198024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124</xdr:row>
      <xdr:rowOff>0</xdr:rowOff>
    </xdr:from>
    <xdr:to>
      <xdr:col>1</xdr:col>
      <xdr:colOff>304800</xdr:colOff>
      <xdr:row>125</xdr:row>
      <xdr:rowOff>142875</xdr:rowOff>
    </xdr:to>
    <xdr:sp macro="" textlink="">
      <xdr:nvSpPr>
        <xdr:cNvPr id="4101" name="AutoShape 5">
          <a:extLst>
            <a:ext uri="{FF2B5EF4-FFF2-40B4-BE49-F238E27FC236}">
              <a16:creationId xmlns:a16="http://schemas.microsoft.com/office/drawing/2014/main" id="{4AD7C70D-5E40-C2B5-B71A-3976AED47F12}"/>
            </a:ext>
          </a:extLst>
        </xdr:cNvPr>
        <xdr:cNvSpPr>
          <a:spLocks noChangeAspect="1" noChangeArrowheads="1"/>
        </xdr:cNvSpPr>
      </xdr:nvSpPr>
      <xdr:spPr bwMode="auto">
        <a:xfrm>
          <a:off x="304800" y="198024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124</xdr:row>
      <xdr:rowOff>0</xdr:rowOff>
    </xdr:from>
    <xdr:to>
      <xdr:col>1</xdr:col>
      <xdr:colOff>304800</xdr:colOff>
      <xdr:row>125</xdr:row>
      <xdr:rowOff>142875</xdr:rowOff>
    </xdr:to>
    <xdr:sp macro="" textlink="">
      <xdr:nvSpPr>
        <xdr:cNvPr id="4102" name="AutoShape 6">
          <a:extLst>
            <a:ext uri="{FF2B5EF4-FFF2-40B4-BE49-F238E27FC236}">
              <a16:creationId xmlns:a16="http://schemas.microsoft.com/office/drawing/2014/main" id="{CB083F9A-62E1-1E6A-5840-94E68BCE9CC1}"/>
            </a:ext>
          </a:extLst>
        </xdr:cNvPr>
        <xdr:cNvSpPr>
          <a:spLocks noChangeAspect="1" noChangeArrowheads="1"/>
        </xdr:cNvSpPr>
      </xdr:nvSpPr>
      <xdr:spPr bwMode="auto">
        <a:xfrm>
          <a:off x="304800" y="198024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124</xdr:row>
      <xdr:rowOff>0</xdr:rowOff>
    </xdr:from>
    <xdr:to>
      <xdr:col>1</xdr:col>
      <xdr:colOff>304800</xdr:colOff>
      <xdr:row>125</xdr:row>
      <xdr:rowOff>142875</xdr:rowOff>
    </xdr:to>
    <xdr:sp macro="" textlink="">
      <xdr:nvSpPr>
        <xdr:cNvPr id="4103" name="AutoShape 7">
          <a:extLst>
            <a:ext uri="{FF2B5EF4-FFF2-40B4-BE49-F238E27FC236}">
              <a16:creationId xmlns:a16="http://schemas.microsoft.com/office/drawing/2014/main" id="{0368B4A2-5DDA-D49D-4768-B01395C71704}"/>
            </a:ext>
          </a:extLst>
        </xdr:cNvPr>
        <xdr:cNvSpPr>
          <a:spLocks noChangeAspect="1" noChangeArrowheads="1"/>
        </xdr:cNvSpPr>
      </xdr:nvSpPr>
      <xdr:spPr bwMode="auto">
        <a:xfrm>
          <a:off x="304800" y="198024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124</xdr:row>
      <xdr:rowOff>0</xdr:rowOff>
    </xdr:from>
    <xdr:to>
      <xdr:col>1</xdr:col>
      <xdr:colOff>304800</xdr:colOff>
      <xdr:row>125</xdr:row>
      <xdr:rowOff>142875</xdr:rowOff>
    </xdr:to>
    <xdr:sp macro="" textlink="">
      <xdr:nvSpPr>
        <xdr:cNvPr id="4104" name="AutoShape 8">
          <a:extLst>
            <a:ext uri="{FF2B5EF4-FFF2-40B4-BE49-F238E27FC236}">
              <a16:creationId xmlns:a16="http://schemas.microsoft.com/office/drawing/2014/main" id="{83B9B180-2DBF-D7AE-B688-3343F4D26F5D}"/>
            </a:ext>
          </a:extLst>
        </xdr:cNvPr>
        <xdr:cNvSpPr>
          <a:spLocks noChangeAspect="1" noChangeArrowheads="1"/>
        </xdr:cNvSpPr>
      </xdr:nvSpPr>
      <xdr:spPr bwMode="auto">
        <a:xfrm>
          <a:off x="304800" y="198024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124</xdr:row>
      <xdr:rowOff>0</xdr:rowOff>
    </xdr:from>
    <xdr:to>
      <xdr:col>1</xdr:col>
      <xdr:colOff>304800</xdr:colOff>
      <xdr:row>125</xdr:row>
      <xdr:rowOff>142875</xdr:rowOff>
    </xdr:to>
    <xdr:sp macro="" textlink="">
      <xdr:nvSpPr>
        <xdr:cNvPr id="4105" name="AutoShape 9">
          <a:extLst>
            <a:ext uri="{FF2B5EF4-FFF2-40B4-BE49-F238E27FC236}">
              <a16:creationId xmlns:a16="http://schemas.microsoft.com/office/drawing/2014/main" id="{F28220F5-DA3F-BEF6-BEDA-1B8425A66EB7}"/>
            </a:ext>
          </a:extLst>
        </xdr:cNvPr>
        <xdr:cNvSpPr>
          <a:spLocks noChangeAspect="1" noChangeArrowheads="1"/>
        </xdr:cNvSpPr>
      </xdr:nvSpPr>
      <xdr:spPr bwMode="auto">
        <a:xfrm>
          <a:off x="304800" y="198024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124</xdr:row>
      <xdr:rowOff>0</xdr:rowOff>
    </xdr:from>
    <xdr:to>
      <xdr:col>1</xdr:col>
      <xdr:colOff>304800</xdr:colOff>
      <xdr:row>125</xdr:row>
      <xdr:rowOff>142875</xdr:rowOff>
    </xdr:to>
    <xdr:sp macro="" textlink="">
      <xdr:nvSpPr>
        <xdr:cNvPr id="4106" name="AutoShape 10">
          <a:extLst>
            <a:ext uri="{FF2B5EF4-FFF2-40B4-BE49-F238E27FC236}">
              <a16:creationId xmlns:a16="http://schemas.microsoft.com/office/drawing/2014/main" id="{DB1CCF9F-EE7B-F9D9-9E83-51EED28405AB}"/>
            </a:ext>
          </a:extLst>
        </xdr:cNvPr>
        <xdr:cNvSpPr>
          <a:spLocks noChangeAspect="1" noChangeArrowheads="1"/>
        </xdr:cNvSpPr>
      </xdr:nvSpPr>
      <xdr:spPr bwMode="auto">
        <a:xfrm>
          <a:off x="304800" y="198024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124</xdr:row>
      <xdr:rowOff>0</xdr:rowOff>
    </xdr:from>
    <xdr:to>
      <xdr:col>1</xdr:col>
      <xdr:colOff>304800</xdr:colOff>
      <xdr:row>125</xdr:row>
      <xdr:rowOff>142875</xdr:rowOff>
    </xdr:to>
    <xdr:sp macro="" textlink="">
      <xdr:nvSpPr>
        <xdr:cNvPr id="4107" name="AutoShape 11">
          <a:extLst>
            <a:ext uri="{FF2B5EF4-FFF2-40B4-BE49-F238E27FC236}">
              <a16:creationId xmlns:a16="http://schemas.microsoft.com/office/drawing/2014/main" id="{50E92E11-4FAC-A068-F4B5-DCB17EEDA348}"/>
            </a:ext>
          </a:extLst>
        </xdr:cNvPr>
        <xdr:cNvSpPr>
          <a:spLocks noChangeAspect="1" noChangeArrowheads="1"/>
        </xdr:cNvSpPr>
      </xdr:nvSpPr>
      <xdr:spPr bwMode="auto">
        <a:xfrm>
          <a:off x="304800" y="198024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124</xdr:row>
      <xdr:rowOff>0</xdr:rowOff>
    </xdr:from>
    <xdr:to>
      <xdr:col>1</xdr:col>
      <xdr:colOff>304800</xdr:colOff>
      <xdr:row>125</xdr:row>
      <xdr:rowOff>142875</xdr:rowOff>
    </xdr:to>
    <xdr:sp macro="" textlink="">
      <xdr:nvSpPr>
        <xdr:cNvPr id="4108" name="AutoShape 12">
          <a:extLst>
            <a:ext uri="{FF2B5EF4-FFF2-40B4-BE49-F238E27FC236}">
              <a16:creationId xmlns:a16="http://schemas.microsoft.com/office/drawing/2014/main" id="{A3C57610-F8AB-5F33-CB5B-0F76EA437457}"/>
            </a:ext>
          </a:extLst>
        </xdr:cNvPr>
        <xdr:cNvSpPr>
          <a:spLocks noChangeAspect="1" noChangeArrowheads="1"/>
        </xdr:cNvSpPr>
      </xdr:nvSpPr>
      <xdr:spPr bwMode="auto">
        <a:xfrm>
          <a:off x="304800" y="198024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124</xdr:row>
      <xdr:rowOff>0</xdr:rowOff>
    </xdr:from>
    <xdr:to>
      <xdr:col>1</xdr:col>
      <xdr:colOff>304800</xdr:colOff>
      <xdr:row>125</xdr:row>
      <xdr:rowOff>142875</xdr:rowOff>
    </xdr:to>
    <xdr:sp macro="" textlink="">
      <xdr:nvSpPr>
        <xdr:cNvPr id="4110" name="AutoShape 14">
          <a:extLst>
            <a:ext uri="{FF2B5EF4-FFF2-40B4-BE49-F238E27FC236}">
              <a16:creationId xmlns:a16="http://schemas.microsoft.com/office/drawing/2014/main" id="{5D1FED3C-F412-EDDC-984B-09E41FC74F19}"/>
            </a:ext>
          </a:extLst>
        </xdr:cNvPr>
        <xdr:cNvSpPr>
          <a:spLocks noChangeAspect="1" noChangeArrowheads="1"/>
        </xdr:cNvSpPr>
      </xdr:nvSpPr>
      <xdr:spPr bwMode="auto">
        <a:xfrm>
          <a:off x="304800" y="198024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3</xdr:col>
      <xdr:colOff>0</xdr:colOff>
      <xdr:row>125</xdr:row>
      <xdr:rowOff>0</xdr:rowOff>
    </xdr:from>
    <xdr:to>
      <xdr:col>17</xdr:col>
      <xdr:colOff>391715</xdr:colOff>
      <xdr:row>155</xdr:row>
      <xdr:rowOff>142875</xdr:rowOff>
    </xdr:to>
    <xdr:sp macro="" textlink="">
      <xdr:nvSpPr>
        <xdr:cNvPr id="4111" name="AutoShape 15">
          <a:extLst>
            <a:ext uri="{FF2B5EF4-FFF2-40B4-BE49-F238E27FC236}">
              <a16:creationId xmlns:a16="http://schemas.microsoft.com/office/drawing/2014/main" id="{B981D6E0-CA14-B729-2548-1F0016BC1BFB}"/>
            </a:ext>
          </a:extLst>
        </xdr:cNvPr>
        <xdr:cNvSpPr>
          <a:spLocks noChangeAspect="1" noChangeArrowheads="1"/>
        </xdr:cNvSpPr>
      </xdr:nvSpPr>
      <xdr:spPr bwMode="auto">
        <a:xfrm>
          <a:off x="1695450" y="19964400"/>
          <a:ext cx="9124950" cy="50006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125</xdr:row>
      <xdr:rowOff>0</xdr:rowOff>
    </xdr:from>
    <xdr:to>
      <xdr:col>2</xdr:col>
      <xdr:colOff>304800</xdr:colOff>
      <xdr:row>126</xdr:row>
      <xdr:rowOff>142874</xdr:rowOff>
    </xdr:to>
    <xdr:sp macro="" textlink="">
      <xdr:nvSpPr>
        <xdr:cNvPr id="4112" name="AutoShape 16">
          <a:extLst>
            <a:ext uri="{FF2B5EF4-FFF2-40B4-BE49-F238E27FC236}">
              <a16:creationId xmlns:a16="http://schemas.microsoft.com/office/drawing/2014/main" id="{AF7CA8C2-3B89-5CE5-02D7-1F0BD933E4D4}"/>
            </a:ext>
          </a:extLst>
        </xdr:cNvPr>
        <xdr:cNvSpPr>
          <a:spLocks noChangeAspect="1" noChangeArrowheads="1"/>
        </xdr:cNvSpPr>
      </xdr:nvSpPr>
      <xdr:spPr bwMode="auto">
        <a:xfrm>
          <a:off x="1085850" y="19964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4</xdr:col>
      <xdr:colOff>0</xdr:colOff>
      <xdr:row>67</xdr:row>
      <xdr:rowOff>0</xdr:rowOff>
    </xdr:from>
    <xdr:to>
      <xdr:col>4</xdr:col>
      <xdr:colOff>304800</xdr:colOff>
      <xdr:row>68</xdr:row>
      <xdr:rowOff>142873</xdr:rowOff>
    </xdr:to>
    <xdr:sp macro="" textlink="">
      <xdr:nvSpPr>
        <xdr:cNvPr id="4113" name="AutoShape 17">
          <a:extLst>
            <a:ext uri="{FF2B5EF4-FFF2-40B4-BE49-F238E27FC236}">
              <a16:creationId xmlns:a16="http://schemas.microsoft.com/office/drawing/2014/main" id="{52509313-7944-4C3B-46F5-E4401C70101F}"/>
            </a:ext>
          </a:extLst>
        </xdr:cNvPr>
        <xdr:cNvSpPr>
          <a:spLocks noChangeAspect="1" noChangeArrowheads="1"/>
        </xdr:cNvSpPr>
      </xdr:nvSpPr>
      <xdr:spPr bwMode="auto">
        <a:xfrm>
          <a:off x="2438400" y="7334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301091</xdr:colOff>
      <xdr:row>121</xdr:row>
      <xdr:rowOff>149068</xdr:rowOff>
    </xdr:from>
    <xdr:to>
      <xdr:col>10</xdr:col>
      <xdr:colOff>61912</xdr:colOff>
      <xdr:row>143</xdr:row>
      <xdr:rowOff>95589</xdr:rowOff>
    </xdr:to>
    <xdr:pic>
      <xdr:nvPicPr>
        <xdr:cNvPr id="9" name="Picture 8">
          <a:extLst>
            <a:ext uri="{FF2B5EF4-FFF2-40B4-BE49-F238E27FC236}">
              <a16:creationId xmlns:a16="http://schemas.microsoft.com/office/drawing/2014/main" id="{265B89FE-8E48-CD67-6859-11BDD683BCE2}"/>
            </a:ext>
          </a:extLst>
        </xdr:cNvPr>
        <xdr:cNvPicPr>
          <a:picLocks noChangeAspect="1"/>
        </xdr:cNvPicPr>
      </xdr:nvPicPr>
      <xdr:blipFill>
        <a:blip xmlns:r="http://schemas.openxmlformats.org/officeDocument/2006/relationships" r:embed="rId4"/>
        <a:stretch>
          <a:fillRect/>
        </a:stretch>
      </xdr:blipFill>
      <xdr:spPr>
        <a:xfrm>
          <a:off x="301091" y="19324084"/>
          <a:ext cx="6422368" cy="3482678"/>
        </a:xfrm>
        <a:prstGeom prst="rect">
          <a:avLst/>
        </a:prstGeom>
      </xdr:spPr>
    </xdr:pic>
    <xdr:clientData/>
  </xdr:twoCellAnchor>
  <xdr:twoCellAnchor editAs="oneCell">
    <xdr:from>
      <xdr:col>11</xdr:col>
      <xdr:colOff>509929</xdr:colOff>
      <xdr:row>97</xdr:row>
      <xdr:rowOff>148391</xdr:rowOff>
    </xdr:from>
    <xdr:to>
      <xdr:col>21</xdr:col>
      <xdr:colOff>523879</xdr:colOff>
      <xdr:row>120</xdr:row>
      <xdr:rowOff>99053</xdr:rowOff>
    </xdr:to>
    <xdr:pic>
      <xdr:nvPicPr>
        <xdr:cNvPr id="11" name="Picture 10">
          <a:extLst>
            <a:ext uri="{FF2B5EF4-FFF2-40B4-BE49-F238E27FC236}">
              <a16:creationId xmlns:a16="http://schemas.microsoft.com/office/drawing/2014/main" id="{41B556E0-4B6B-EBBE-751B-55048D5CE4A2}"/>
            </a:ext>
          </a:extLst>
        </xdr:cNvPr>
        <xdr:cNvPicPr>
          <a:picLocks noChangeAspect="1"/>
        </xdr:cNvPicPr>
      </xdr:nvPicPr>
      <xdr:blipFill>
        <a:blip xmlns:r="http://schemas.openxmlformats.org/officeDocument/2006/relationships" r:embed="rId5"/>
        <a:stretch>
          <a:fillRect/>
        </a:stretch>
      </xdr:blipFill>
      <xdr:spPr>
        <a:xfrm>
          <a:off x="7713210" y="14179907"/>
          <a:ext cx="6086137" cy="3647552"/>
        </a:xfrm>
        <a:prstGeom prst="rect">
          <a:avLst/>
        </a:prstGeom>
      </xdr:spPr>
    </xdr:pic>
    <xdr:clientData/>
  </xdr:twoCellAnchor>
  <xdr:twoCellAnchor editAs="oneCell">
    <xdr:from>
      <xdr:col>0</xdr:col>
      <xdr:colOff>271214</xdr:colOff>
      <xdr:row>144</xdr:row>
      <xdr:rowOff>56327</xdr:rowOff>
    </xdr:from>
    <xdr:to>
      <xdr:col>7</xdr:col>
      <xdr:colOff>395654</xdr:colOff>
      <xdr:row>165</xdr:row>
      <xdr:rowOff>140874</xdr:rowOff>
    </xdr:to>
    <xdr:pic>
      <xdr:nvPicPr>
        <xdr:cNvPr id="12" name="Picture 11">
          <a:extLst>
            <a:ext uri="{FF2B5EF4-FFF2-40B4-BE49-F238E27FC236}">
              <a16:creationId xmlns:a16="http://schemas.microsoft.com/office/drawing/2014/main" id="{1782A21E-655D-06C2-9971-41A98FAB37C4}"/>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271214" y="23055539"/>
          <a:ext cx="4974863" cy="346958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146</xdr:row>
      <xdr:rowOff>0</xdr:rowOff>
    </xdr:from>
    <xdr:to>
      <xdr:col>9</xdr:col>
      <xdr:colOff>304800</xdr:colOff>
      <xdr:row>147</xdr:row>
      <xdr:rowOff>142875</xdr:rowOff>
    </xdr:to>
    <xdr:sp macro="" textlink="">
      <xdr:nvSpPr>
        <xdr:cNvPr id="4" name="AutoShape 1">
          <a:extLst>
            <a:ext uri="{FF2B5EF4-FFF2-40B4-BE49-F238E27FC236}">
              <a16:creationId xmlns:a16="http://schemas.microsoft.com/office/drawing/2014/main" id="{544D5D95-24F3-E99C-BB82-25BBDBEC6E85}"/>
            </a:ext>
          </a:extLst>
        </xdr:cNvPr>
        <xdr:cNvSpPr>
          <a:spLocks noChangeAspect="1" noChangeArrowheads="1"/>
        </xdr:cNvSpPr>
      </xdr:nvSpPr>
      <xdr:spPr bwMode="auto">
        <a:xfrm>
          <a:off x="6067425" y="226123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461597</xdr:colOff>
      <xdr:row>144</xdr:row>
      <xdr:rowOff>45050</xdr:rowOff>
    </xdr:from>
    <xdr:to>
      <xdr:col>19</xdr:col>
      <xdr:colOff>197827</xdr:colOff>
      <xdr:row>168</xdr:row>
      <xdr:rowOff>125068</xdr:rowOff>
    </xdr:to>
    <xdr:pic>
      <xdr:nvPicPr>
        <xdr:cNvPr id="8" name="Picture 7">
          <a:extLst>
            <a:ext uri="{FF2B5EF4-FFF2-40B4-BE49-F238E27FC236}">
              <a16:creationId xmlns:a16="http://schemas.microsoft.com/office/drawing/2014/main" id="{E4B9753E-5978-5171-10F2-042CE87DBA6D}"/>
            </a:ext>
          </a:extLst>
        </xdr:cNvPr>
        <xdr:cNvPicPr>
          <a:picLocks noChangeAspect="1"/>
        </xdr:cNvPicPr>
      </xdr:nvPicPr>
      <xdr:blipFill>
        <a:blip xmlns:r="http://schemas.openxmlformats.org/officeDocument/2006/relationships" r:embed="rId7"/>
        <a:stretch>
          <a:fillRect/>
        </a:stretch>
      </xdr:blipFill>
      <xdr:spPr>
        <a:xfrm>
          <a:off x="5312020" y="22238300"/>
          <a:ext cx="7033845" cy="3948633"/>
        </a:xfrm>
        <a:prstGeom prst="rect">
          <a:avLst/>
        </a:prstGeom>
      </xdr:spPr>
    </xdr:pic>
    <xdr:clientData/>
  </xdr:twoCellAnchor>
  <xdr:twoCellAnchor editAs="oneCell">
    <xdr:from>
      <xdr:col>0</xdr:col>
      <xdr:colOff>227134</xdr:colOff>
      <xdr:row>169</xdr:row>
      <xdr:rowOff>12012</xdr:rowOff>
    </xdr:from>
    <xdr:to>
      <xdr:col>9</xdr:col>
      <xdr:colOff>0</xdr:colOff>
      <xdr:row>191</xdr:row>
      <xdr:rowOff>48114</xdr:rowOff>
    </xdr:to>
    <xdr:pic>
      <xdr:nvPicPr>
        <xdr:cNvPr id="10" name="Picture 9" descr="Details are in the caption following the image">
          <a:extLst>
            <a:ext uri="{FF2B5EF4-FFF2-40B4-BE49-F238E27FC236}">
              <a16:creationId xmlns:a16="http://schemas.microsoft.com/office/drawing/2014/main" id="{ACC6B584-C5C7-8C70-2B53-3093DB735111}"/>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227134" y="27041031"/>
          <a:ext cx="5839558" cy="358233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196</xdr:row>
      <xdr:rowOff>0</xdr:rowOff>
    </xdr:from>
    <xdr:to>
      <xdr:col>2</xdr:col>
      <xdr:colOff>304800</xdr:colOff>
      <xdr:row>197</xdr:row>
      <xdr:rowOff>142875</xdr:rowOff>
    </xdr:to>
    <xdr:sp macro="" textlink="">
      <xdr:nvSpPr>
        <xdr:cNvPr id="13" name="AutoShape 2">
          <a:extLst>
            <a:ext uri="{FF2B5EF4-FFF2-40B4-BE49-F238E27FC236}">
              <a16:creationId xmlns:a16="http://schemas.microsoft.com/office/drawing/2014/main" id="{C4E12610-7593-FA5D-D5CC-A20D47D0E777}"/>
            </a:ext>
          </a:extLst>
        </xdr:cNvPr>
        <xdr:cNvSpPr>
          <a:spLocks noChangeAspect="1" noChangeArrowheads="1"/>
        </xdr:cNvSpPr>
      </xdr:nvSpPr>
      <xdr:spPr bwMode="auto">
        <a:xfrm>
          <a:off x="1085850" y="315182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193</xdr:row>
      <xdr:rowOff>0</xdr:rowOff>
    </xdr:from>
    <xdr:to>
      <xdr:col>2</xdr:col>
      <xdr:colOff>304800</xdr:colOff>
      <xdr:row>194</xdr:row>
      <xdr:rowOff>142875</xdr:rowOff>
    </xdr:to>
    <xdr:sp macro="" textlink="">
      <xdr:nvSpPr>
        <xdr:cNvPr id="14" name="AutoShape 3">
          <a:extLst>
            <a:ext uri="{FF2B5EF4-FFF2-40B4-BE49-F238E27FC236}">
              <a16:creationId xmlns:a16="http://schemas.microsoft.com/office/drawing/2014/main" id="{45D17D60-83BE-8FE3-9386-455636BB3A30}"/>
            </a:ext>
          </a:extLst>
        </xdr:cNvPr>
        <xdr:cNvSpPr>
          <a:spLocks noChangeAspect="1" noChangeArrowheads="1"/>
        </xdr:cNvSpPr>
      </xdr:nvSpPr>
      <xdr:spPr bwMode="auto">
        <a:xfrm>
          <a:off x="1085850" y="31032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193</xdr:row>
      <xdr:rowOff>0</xdr:rowOff>
    </xdr:from>
    <xdr:to>
      <xdr:col>1</xdr:col>
      <xdr:colOff>304800</xdr:colOff>
      <xdr:row>194</xdr:row>
      <xdr:rowOff>142875</xdr:rowOff>
    </xdr:to>
    <xdr:sp macro="" textlink="">
      <xdr:nvSpPr>
        <xdr:cNvPr id="15" name="AutoShape 4">
          <a:extLst>
            <a:ext uri="{FF2B5EF4-FFF2-40B4-BE49-F238E27FC236}">
              <a16:creationId xmlns:a16="http://schemas.microsoft.com/office/drawing/2014/main" id="{17F88A5C-EBB1-63FB-6D44-7A8FC03571C7}"/>
            </a:ext>
          </a:extLst>
        </xdr:cNvPr>
        <xdr:cNvSpPr>
          <a:spLocks noChangeAspect="1" noChangeArrowheads="1"/>
        </xdr:cNvSpPr>
      </xdr:nvSpPr>
      <xdr:spPr bwMode="auto">
        <a:xfrm>
          <a:off x="304800" y="31032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193</xdr:row>
      <xdr:rowOff>0</xdr:rowOff>
    </xdr:from>
    <xdr:to>
      <xdr:col>1</xdr:col>
      <xdr:colOff>304800</xdr:colOff>
      <xdr:row>194</xdr:row>
      <xdr:rowOff>142875</xdr:rowOff>
    </xdr:to>
    <xdr:sp macro="" textlink="">
      <xdr:nvSpPr>
        <xdr:cNvPr id="16" name="AutoShape 5">
          <a:extLst>
            <a:ext uri="{FF2B5EF4-FFF2-40B4-BE49-F238E27FC236}">
              <a16:creationId xmlns:a16="http://schemas.microsoft.com/office/drawing/2014/main" id="{4DF6033E-9C40-DC46-7932-68AB0F803B9D}"/>
            </a:ext>
          </a:extLst>
        </xdr:cNvPr>
        <xdr:cNvSpPr>
          <a:spLocks noChangeAspect="1" noChangeArrowheads="1"/>
        </xdr:cNvSpPr>
      </xdr:nvSpPr>
      <xdr:spPr bwMode="auto">
        <a:xfrm>
          <a:off x="304800" y="31032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250581</xdr:colOff>
      <xdr:row>192</xdr:row>
      <xdr:rowOff>63745</xdr:rowOff>
    </xdr:from>
    <xdr:to>
      <xdr:col>13</xdr:col>
      <xdr:colOff>153573</xdr:colOff>
      <xdr:row>225</xdr:row>
      <xdr:rowOff>12459</xdr:rowOff>
    </xdr:to>
    <xdr:pic>
      <xdr:nvPicPr>
        <xdr:cNvPr id="17" name="Picture 16">
          <a:extLst>
            <a:ext uri="{FF2B5EF4-FFF2-40B4-BE49-F238E27FC236}">
              <a16:creationId xmlns:a16="http://schemas.microsoft.com/office/drawing/2014/main" id="{C771DD0A-3870-06AF-68F3-002CBF2746BF}"/>
            </a:ext>
          </a:extLst>
        </xdr:cNvPr>
        <xdr:cNvPicPr>
          <a:picLocks noChangeAspect="1"/>
        </xdr:cNvPicPr>
      </xdr:nvPicPr>
      <xdr:blipFill>
        <a:blip xmlns:r="http://schemas.openxmlformats.org/officeDocument/2006/relationships" r:embed="rId9"/>
        <a:stretch>
          <a:fillRect/>
        </a:stretch>
      </xdr:blipFill>
      <xdr:spPr>
        <a:xfrm>
          <a:off x="250581" y="30800187"/>
          <a:ext cx="8402223" cy="5268060"/>
        </a:xfrm>
        <a:prstGeom prst="rect">
          <a:avLst/>
        </a:prstGeom>
      </xdr:spPr>
    </xdr:pic>
    <xdr:clientData/>
  </xdr:twoCellAnchor>
  <xdr:twoCellAnchor editAs="oneCell">
    <xdr:from>
      <xdr:col>1</xdr:col>
      <xdr:colOff>0</xdr:colOff>
      <xdr:row>226</xdr:row>
      <xdr:rowOff>0</xdr:rowOff>
    </xdr:from>
    <xdr:to>
      <xdr:col>13</xdr:col>
      <xdr:colOff>258354</xdr:colOff>
      <xdr:row>262</xdr:row>
      <xdr:rowOff>84349</xdr:rowOff>
    </xdr:to>
    <xdr:pic>
      <xdr:nvPicPr>
        <xdr:cNvPr id="18" name="Picture 17">
          <a:extLst>
            <a:ext uri="{FF2B5EF4-FFF2-40B4-BE49-F238E27FC236}">
              <a16:creationId xmlns:a16="http://schemas.microsoft.com/office/drawing/2014/main" id="{8ECB1B02-98F6-BF18-0EE1-4FCD1B54E053}"/>
            </a:ext>
          </a:extLst>
        </xdr:cNvPr>
        <xdr:cNvPicPr>
          <a:picLocks noChangeAspect="1"/>
        </xdr:cNvPicPr>
      </xdr:nvPicPr>
      <xdr:blipFill>
        <a:blip xmlns:r="http://schemas.openxmlformats.org/officeDocument/2006/relationships" r:embed="rId10"/>
        <a:stretch>
          <a:fillRect/>
        </a:stretch>
      </xdr:blipFill>
      <xdr:spPr>
        <a:xfrm>
          <a:off x="307731" y="36216981"/>
          <a:ext cx="8449854" cy="5887272"/>
        </a:xfrm>
        <a:prstGeom prst="rect">
          <a:avLst/>
        </a:prstGeom>
      </xdr:spPr>
    </xdr:pic>
    <xdr:clientData/>
  </xdr:twoCellAnchor>
  <xdr:twoCellAnchor editAs="oneCell">
    <xdr:from>
      <xdr:col>1</xdr:col>
      <xdr:colOff>0</xdr:colOff>
      <xdr:row>263</xdr:row>
      <xdr:rowOff>0</xdr:rowOff>
    </xdr:from>
    <xdr:to>
      <xdr:col>13</xdr:col>
      <xdr:colOff>534618</xdr:colOff>
      <xdr:row>316</xdr:row>
      <xdr:rowOff>40031</xdr:rowOff>
    </xdr:to>
    <xdr:pic>
      <xdr:nvPicPr>
        <xdr:cNvPr id="19" name="Picture 18">
          <a:extLst>
            <a:ext uri="{FF2B5EF4-FFF2-40B4-BE49-F238E27FC236}">
              <a16:creationId xmlns:a16="http://schemas.microsoft.com/office/drawing/2014/main" id="{F488C219-19FB-12E4-8741-C274FF82E85F}"/>
            </a:ext>
          </a:extLst>
        </xdr:cNvPr>
        <xdr:cNvPicPr>
          <a:picLocks noChangeAspect="1"/>
        </xdr:cNvPicPr>
      </xdr:nvPicPr>
      <xdr:blipFill>
        <a:blip xmlns:r="http://schemas.openxmlformats.org/officeDocument/2006/relationships" r:embed="rId11"/>
        <a:stretch>
          <a:fillRect/>
        </a:stretch>
      </xdr:blipFill>
      <xdr:spPr>
        <a:xfrm>
          <a:off x="307731" y="42181096"/>
          <a:ext cx="8726118" cy="8583223"/>
        </a:xfrm>
        <a:prstGeom prst="rect">
          <a:avLst/>
        </a:prstGeom>
      </xdr:spPr>
    </xdr:pic>
    <xdr:clientData/>
  </xdr:twoCellAnchor>
  <xdr:twoCellAnchor editAs="oneCell">
    <xdr:from>
      <xdr:col>1</xdr:col>
      <xdr:colOff>0</xdr:colOff>
      <xdr:row>317</xdr:row>
      <xdr:rowOff>0</xdr:rowOff>
    </xdr:from>
    <xdr:to>
      <xdr:col>13</xdr:col>
      <xdr:colOff>220249</xdr:colOff>
      <xdr:row>370</xdr:row>
      <xdr:rowOff>59082</xdr:rowOff>
    </xdr:to>
    <xdr:pic>
      <xdr:nvPicPr>
        <xdr:cNvPr id="20" name="Picture 19">
          <a:extLst>
            <a:ext uri="{FF2B5EF4-FFF2-40B4-BE49-F238E27FC236}">
              <a16:creationId xmlns:a16="http://schemas.microsoft.com/office/drawing/2014/main" id="{4949F5C3-2D37-52DD-B0B9-28B92E5D55C8}"/>
            </a:ext>
          </a:extLst>
        </xdr:cNvPr>
        <xdr:cNvPicPr>
          <a:picLocks noChangeAspect="1"/>
        </xdr:cNvPicPr>
      </xdr:nvPicPr>
      <xdr:blipFill>
        <a:blip xmlns:r="http://schemas.openxmlformats.org/officeDocument/2006/relationships" r:embed="rId12"/>
        <a:stretch>
          <a:fillRect/>
        </a:stretch>
      </xdr:blipFill>
      <xdr:spPr>
        <a:xfrm>
          <a:off x="307731" y="50885481"/>
          <a:ext cx="8411749" cy="8602275"/>
        </a:xfrm>
        <a:prstGeom prst="rect">
          <a:avLst/>
        </a:prstGeom>
      </xdr:spPr>
    </xdr:pic>
    <xdr:clientData/>
  </xdr:twoCellAnchor>
  <xdr:twoCellAnchor editAs="oneCell">
    <xdr:from>
      <xdr:col>1</xdr:col>
      <xdr:colOff>0</xdr:colOff>
      <xdr:row>371</xdr:row>
      <xdr:rowOff>0</xdr:rowOff>
    </xdr:from>
    <xdr:to>
      <xdr:col>13</xdr:col>
      <xdr:colOff>344091</xdr:colOff>
      <xdr:row>403</xdr:row>
      <xdr:rowOff>5117</xdr:rowOff>
    </xdr:to>
    <xdr:pic>
      <xdr:nvPicPr>
        <xdr:cNvPr id="21" name="Picture 20">
          <a:extLst>
            <a:ext uri="{FF2B5EF4-FFF2-40B4-BE49-F238E27FC236}">
              <a16:creationId xmlns:a16="http://schemas.microsoft.com/office/drawing/2014/main" id="{CEF6BA90-9C8E-4537-6675-0B827F4A082E}"/>
            </a:ext>
          </a:extLst>
        </xdr:cNvPr>
        <xdr:cNvPicPr>
          <a:picLocks noChangeAspect="1"/>
        </xdr:cNvPicPr>
      </xdr:nvPicPr>
      <xdr:blipFill>
        <a:blip xmlns:r="http://schemas.openxmlformats.org/officeDocument/2006/relationships" r:embed="rId13"/>
        <a:stretch>
          <a:fillRect/>
        </a:stretch>
      </xdr:blipFill>
      <xdr:spPr>
        <a:xfrm>
          <a:off x="307731" y="59589865"/>
          <a:ext cx="8535591" cy="5163271"/>
        </a:xfrm>
        <a:prstGeom prst="rect">
          <a:avLst/>
        </a:prstGeom>
      </xdr:spPr>
    </xdr:pic>
    <xdr:clientData/>
  </xdr:twoCellAnchor>
  <xdr:twoCellAnchor editAs="oneCell">
    <xdr:from>
      <xdr:col>1</xdr:col>
      <xdr:colOff>0</xdr:colOff>
      <xdr:row>404</xdr:row>
      <xdr:rowOff>0</xdr:rowOff>
    </xdr:from>
    <xdr:to>
      <xdr:col>7</xdr:col>
      <xdr:colOff>391947</xdr:colOff>
      <xdr:row>424</xdr:row>
      <xdr:rowOff>72264</xdr:rowOff>
    </xdr:to>
    <xdr:pic>
      <xdr:nvPicPr>
        <xdr:cNvPr id="22" name="Picture 21">
          <a:extLst>
            <a:ext uri="{FF2B5EF4-FFF2-40B4-BE49-F238E27FC236}">
              <a16:creationId xmlns:a16="http://schemas.microsoft.com/office/drawing/2014/main" id="{AB1C6F46-13AA-1B15-4D52-0702A643F2EC}"/>
            </a:ext>
          </a:extLst>
        </xdr:cNvPr>
        <xdr:cNvPicPr>
          <a:picLocks noChangeAspect="1"/>
        </xdr:cNvPicPr>
      </xdr:nvPicPr>
      <xdr:blipFill>
        <a:blip xmlns:r="http://schemas.openxmlformats.org/officeDocument/2006/relationships" r:embed="rId14"/>
        <a:stretch>
          <a:fillRect/>
        </a:stretch>
      </xdr:blipFill>
      <xdr:spPr>
        <a:xfrm>
          <a:off x="307731" y="64909212"/>
          <a:ext cx="4934639" cy="3296110"/>
        </a:xfrm>
        <a:prstGeom prst="rect">
          <a:avLst/>
        </a:prstGeom>
      </xdr:spPr>
    </xdr:pic>
    <xdr:clientData/>
  </xdr:twoCellAnchor>
  <xdr:twoCellAnchor editAs="oneCell">
    <xdr:from>
      <xdr:col>7</xdr:col>
      <xdr:colOff>586154</xdr:colOff>
      <xdr:row>404</xdr:row>
      <xdr:rowOff>146538</xdr:rowOff>
    </xdr:from>
    <xdr:to>
      <xdr:col>21</xdr:col>
      <xdr:colOff>379228</xdr:colOff>
      <xdr:row>419</xdr:row>
      <xdr:rowOff>14972</xdr:rowOff>
    </xdr:to>
    <xdr:pic>
      <xdr:nvPicPr>
        <xdr:cNvPr id="23" name="Picture 22">
          <a:extLst>
            <a:ext uri="{FF2B5EF4-FFF2-40B4-BE49-F238E27FC236}">
              <a16:creationId xmlns:a16="http://schemas.microsoft.com/office/drawing/2014/main" id="{801BC7B0-E61C-208E-0806-0968736401C4}"/>
            </a:ext>
          </a:extLst>
        </xdr:cNvPr>
        <xdr:cNvPicPr>
          <a:picLocks noChangeAspect="1"/>
        </xdr:cNvPicPr>
      </xdr:nvPicPr>
      <xdr:blipFill>
        <a:blip xmlns:r="http://schemas.openxmlformats.org/officeDocument/2006/relationships" r:embed="rId15"/>
        <a:stretch>
          <a:fillRect/>
        </a:stretch>
      </xdr:blipFill>
      <xdr:spPr>
        <a:xfrm>
          <a:off x="5436577" y="65055750"/>
          <a:ext cx="8306959" cy="2286319"/>
        </a:xfrm>
        <a:prstGeom prst="rect">
          <a:avLst/>
        </a:prstGeom>
      </xdr:spPr>
    </xdr:pic>
    <xdr:clientData/>
  </xdr:twoCellAnchor>
  <xdr:twoCellAnchor editAs="oneCell">
    <xdr:from>
      <xdr:col>1</xdr:col>
      <xdr:colOff>51289</xdr:colOff>
      <xdr:row>425</xdr:row>
      <xdr:rowOff>80598</xdr:rowOff>
    </xdr:from>
    <xdr:to>
      <xdr:col>9</xdr:col>
      <xdr:colOff>537480</xdr:colOff>
      <xdr:row>452</xdr:row>
      <xdr:rowOff>152055</xdr:rowOff>
    </xdr:to>
    <xdr:pic>
      <xdr:nvPicPr>
        <xdr:cNvPr id="24" name="Picture 23">
          <a:extLst>
            <a:ext uri="{FF2B5EF4-FFF2-40B4-BE49-F238E27FC236}">
              <a16:creationId xmlns:a16="http://schemas.microsoft.com/office/drawing/2014/main" id="{21F6B8E0-00C2-A6AB-D4C5-6A684F55C461}"/>
            </a:ext>
          </a:extLst>
        </xdr:cNvPr>
        <xdr:cNvPicPr>
          <a:picLocks noChangeAspect="1"/>
        </xdr:cNvPicPr>
      </xdr:nvPicPr>
      <xdr:blipFill>
        <a:blip xmlns:r="http://schemas.openxmlformats.org/officeDocument/2006/relationships" r:embed="rId16"/>
        <a:stretch>
          <a:fillRect/>
        </a:stretch>
      </xdr:blipFill>
      <xdr:spPr>
        <a:xfrm>
          <a:off x="359020" y="68697233"/>
          <a:ext cx="6245152" cy="4423649"/>
        </a:xfrm>
        <a:prstGeom prst="rect">
          <a:avLst/>
        </a:prstGeom>
      </xdr:spPr>
    </xdr:pic>
    <xdr:clientData/>
  </xdr:twoCellAnchor>
  <xdr:twoCellAnchor editAs="oneCell">
    <xdr:from>
      <xdr:col>10</xdr:col>
      <xdr:colOff>234462</xdr:colOff>
      <xdr:row>419</xdr:row>
      <xdr:rowOff>131886</xdr:rowOff>
    </xdr:from>
    <xdr:to>
      <xdr:col>23</xdr:col>
      <xdr:colOff>359408</xdr:colOff>
      <xdr:row>454</xdr:row>
      <xdr:rowOff>120217</xdr:rowOff>
    </xdr:to>
    <xdr:pic>
      <xdr:nvPicPr>
        <xdr:cNvPr id="25" name="Picture 24">
          <a:extLst>
            <a:ext uri="{FF2B5EF4-FFF2-40B4-BE49-F238E27FC236}">
              <a16:creationId xmlns:a16="http://schemas.microsoft.com/office/drawing/2014/main" id="{3D2A9F35-9648-3054-D9D3-BC6731037C68}"/>
            </a:ext>
          </a:extLst>
        </xdr:cNvPr>
        <xdr:cNvPicPr>
          <a:picLocks noChangeAspect="1"/>
        </xdr:cNvPicPr>
      </xdr:nvPicPr>
      <xdr:blipFill>
        <a:blip xmlns:r="http://schemas.openxmlformats.org/officeDocument/2006/relationships" r:embed="rId17"/>
        <a:stretch>
          <a:fillRect/>
        </a:stretch>
      </xdr:blipFill>
      <xdr:spPr>
        <a:xfrm>
          <a:off x="6909289" y="67458982"/>
          <a:ext cx="8030696" cy="5630061"/>
        </a:xfrm>
        <a:prstGeom prst="rect">
          <a:avLst/>
        </a:prstGeom>
      </xdr:spPr>
    </xdr:pic>
    <xdr:clientData/>
  </xdr:twoCellAnchor>
  <xdr:twoCellAnchor editAs="oneCell">
    <xdr:from>
      <xdr:col>1</xdr:col>
      <xdr:colOff>0</xdr:colOff>
      <xdr:row>454</xdr:row>
      <xdr:rowOff>0</xdr:rowOff>
    </xdr:from>
    <xdr:to>
      <xdr:col>9</xdr:col>
      <xdr:colOff>347416</xdr:colOff>
      <xdr:row>479</xdr:row>
      <xdr:rowOff>76040</xdr:rowOff>
    </xdr:to>
    <xdr:pic>
      <xdr:nvPicPr>
        <xdr:cNvPr id="26" name="Picture 25">
          <a:extLst>
            <a:ext uri="{FF2B5EF4-FFF2-40B4-BE49-F238E27FC236}">
              <a16:creationId xmlns:a16="http://schemas.microsoft.com/office/drawing/2014/main" id="{0EDE62D7-D4E8-9452-9D9A-47E81A46B8F2}"/>
            </a:ext>
          </a:extLst>
        </xdr:cNvPr>
        <xdr:cNvPicPr>
          <a:picLocks noChangeAspect="1"/>
        </xdr:cNvPicPr>
      </xdr:nvPicPr>
      <xdr:blipFill>
        <a:blip xmlns:r="http://schemas.openxmlformats.org/officeDocument/2006/relationships" r:embed="rId18"/>
        <a:stretch>
          <a:fillRect/>
        </a:stretch>
      </xdr:blipFill>
      <xdr:spPr>
        <a:xfrm>
          <a:off x="307731" y="72968827"/>
          <a:ext cx="6106377" cy="4105848"/>
        </a:xfrm>
        <a:prstGeom prst="rect">
          <a:avLst/>
        </a:prstGeom>
      </xdr:spPr>
    </xdr:pic>
    <xdr:clientData/>
  </xdr:twoCellAnchor>
  <xdr:twoCellAnchor editAs="oneCell">
    <xdr:from>
      <xdr:col>8</xdr:col>
      <xdr:colOff>460130</xdr:colOff>
      <xdr:row>0</xdr:row>
      <xdr:rowOff>0</xdr:rowOff>
    </xdr:from>
    <xdr:to>
      <xdr:col>13</xdr:col>
      <xdr:colOff>271096</xdr:colOff>
      <xdr:row>17</xdr:row>
      <xdr:rowOff>104775</xdr:rowOff>
    </xdr:to>
    <xdr:pic>
      <xdr:nvPicPr>
        <xdr:cNvPr id="27" name="Picture 26">
          <a:extLst>
            <a:ext uri="{FF2B5EF4-FFF2-40B4-BE49-F238E27FC236}">
              <a16:creationId xmlns:a16="http://schemas.microsoft.com/office/drawing/2014/main" id="{37F1B6C5-E75C-6338-C92A-9FE49A8DDD82}"/>
            </a:ext>
          </a:extLst>
        </xdr:cNvPr>
        <xdr:cNvPicPr>
          <a:picLocks noChangeAspect="1" noChangeArrowheads="1"/>
        </xdr:cNvPicPr>
      </xdr:nvPicPr>
      <xdr:blipFill>
        <a:blip xmlns:r="http://schemas.openxmlformats.org/officeDocument/2006/relationships" r:embed="rId19">
          <a:extLst>
            <a:ext uri="{28A0092B-C50C-407E-A947-70E740481C1C}">
              <a14:useLocalDpi xmlns:a14="http://schemas.microsoft.com/office/drawing/2010/main" val="0"/>
            </a:ext>
          </a:extLst>
        </a:blip>
        <a:srcRect/>
        <a:stretch>
          <a:fillRect/>
        </a:stretch>
      </xdr:blipFill>
      <xdr:spPr bwMode="auto">
        <a:xfrm>
          <a:off x="5917955" y="0"/>
          <a:ext cx="2858966" cy="2857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19706</xdr:colOff>
      <xdr:row>5</xdr:row>
      <xdr:rowOff>26276</xdr:rowOff>
    </xdr:from>
    <xdr:to>
      <xdr:col>9</xdr:col>
      <xdr:colOff>195934</xdr:colOff>
      <xdr:row>14</xdr:row>
      <xdr:rowOff>45983</xdr:rowOff>
    </xdr:to>
    <xdr:pic>
      <xdr:nvPicPr>
        <xdr:cNvPr id="5" name="Picture 4" descr="file">
          <a:extLst>
            <a:ext uri="{FF2B5EF4-FFF2-40B4-BE49-F238E27FC236}">
              <a16:creationId xmlns:a16="http://schemas.microsoft.com/office/drawing/2014/main" id="{CABF57AA-457C-F50A-2A14-5AFCA92D68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54723" y="8401707"/>
          <a:ext cx="5063539" cy="149772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23679</xdr:colOff>
      <xdr:row>21</xdr:row>
      <xdr:rowOff>75390</xdr:rowOff>
    </xdr:from>
    <xdr:to>
      <xdr:col>8</xdr:col>
      <xdr:colOff>118764</xdr:colOff>
      <xdr:row>51</xdr:row>
      <xdr:rowOff>72259</xdr:rowOff>
    </xdr:to>
    <xdr:pic>
      <xdr:nvPicPr>
        <xdr:cNvPr id="6" name="Picture 5" descr="file">
          <a:extLst>
            <a:ext uri="{FF2B5EF4-FFF2-40B4-BE49-F238E27FC236}">
              <a16:creationId xmlns:a16="http://schemas.microsoft.com/office/drawing/2014/main" id="{F6DFD59F-51F9-84FF-2A79-FDD18A5B6086}"/>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60717" y="3460428"/>
          <a:ext cx="4352028" cy="483263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335016</xdr:colOff>
      <xdr:row>51</xdr:row>
      <xdr:rowOff>131381</xdr:rowOff>
    </xdr:from>
    <xdr:to>
      <xdr:col>8</xdr:col>
      <xdr:colOff>36391</xdr:colOff>
      <xdr:row>59</xdr:row>
      <xdr:rowOff>120150</xdr:rowOff>
    </xdr:to>
    <xdr:pic>
      <xdr:nvPicPr>
        <xdr:cNvPr id="7" name="Picture 6">
          <a:extLst>
            <a:ext uri="{FF2B5EF4-FFF2-40B4-BE49-F238E27FC236}">
              <a16:creationId xmlns:a16="http://schemas.microsoft.com/office/drawing/2014/main" id="{20D6FDD6-8D68-56D2-DD7E-4A5AB6BFBE2D}"/>
            </a:ext>
          </a:extLst>
        </xdr:cNvPr>
        <xdr:cNvPicPr>
          <a:picLocks noChangeAspect="1"/>
        </xdr:cNvPicPr>
      </xdr:nvPicPr>
      <xdr:blipFill>
        <a:blip xmlns:r="http://schemas.openxmlformats.org/officeDocument/2006/relationships" r:embed="rId3"/>
        <a:stretch>
          <a:fillRect/>
        </a:stretch>
      </xdr:blipFill>
      <xdr:spPr>
        <a:xfrm>
          <a:off x="335016" y="16245053"/>
          <a:ext cx="4312789" cy="1302562"/>
        </a:xfrm>
        <a:prstGeom prst="rect">
          <a:avLst/>
        </a:prstGeom>
      </xdr:spPr>
    </xdr:pic>
    <xdr:clientData/>
  </xdr:twoCellAnchor>
  <xdr:twoCellAnchor editAs="oneCell">
    <xdr:from>
      <xdr:col>1</xdr:col>
      <xdr:colOff>2473</xdr:colOff>
      <xdr:row>69</xdr:row>
      <xdr:rowOff>19708</xdr:rowOff>
    </xdr:from>
    <xdr:to>
      <xdr:col>7</xdr:col>
      <xdr:colOff>479535</xdr:colOff>
      <xdr:row>80</xdr:row>
      <xdr:rowOff>19707</xdr:rowOff>
    </xdr:to>
    <xdr:pic>
      <xdr:nvPicPr>
        <xdr:cNvPr id="8" name="Picture 7" descr="file">
          <a:extLst>
            <a:ext uri="{FF2B5EF4-FFF2-40B4-BE49-F238E27FC236}">
              <a16:creationId xmlns:a16="http://schemas.microsoft.com/office/drawing/2014/main" id="{9D584254-613A-A7DE-B859-D2408CE5E208}"/>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37490" y="19582087"/>
          <a:ext cx="4142545" cy="180646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4806</xdr:colOff>
      <xdr:row>85</xdr:row>
      <xdr:rowOff>65645</xdr:rowOff>
    </xdr:from>
    <xdr:to>
      <xdr:col>8</xdr:col>
      <xdr:colOff>137948</xdr:colOff>
      <xdr:row>119</xdr:row>
      <xdr:rowOff>46132</xdr:rowOff>
    </xdr:to>
    <xdr:pic>
      <xdr:nvPicPr>
        <xdr:cNvPr id="9" name="Picture 8">
          <a:extLst>
            <a:ext uri="{FF2B5EF4-FFF2-40B4-BE49-F238E27FC236}">
              <a16:creationId xmlns:a16="http://schemas.microsoft.com/office/drawing/2014/main" id="{55E124A8-B2C2-A7FF-B995-2B8C67D43626}"/>
            </a:ext>
          </a:extLst>
        </xdr:cNvPr>
        <xdr:cNvPicPr>
          <a:picLocks noChangeAspect="1"/>
        </xdr:cNvPicPr>
      </xdr:nvPicPr>
      <xdr:blipFill>
        <a:blip xmlns:r="http://schemas.openxmlformats.org/officeDocument/2006/relationships" r:embed="rId5"/>
        <a:stretch>
          <a:fillRect/>
        </a:stretch>
      </xdr:blipFill>
      <xdr:spPr>
        <a:xfrm>
          <a:off x="339823" y="22584059"/>
          <a:ext cx="4409539" cy="5564107"/>
        </a:xfrm>
        <a:prstGeom prst="rect">
          <a:avLst/>
        </a:prstGeom>
      </xdr:spPr>
    </xdr:pic>
    <xdr:clientData/>
  </xdr:twoCellAnchor>
  <xdr:twoCellAnchor editAs="oneCell">
    <xdr:from>
      <xdr:col>1</xdr:col>
      <xdr:colOff>102396</xdr:colOff>
      <xdr:row>120</xdr:row>
      <xdr:rowOff>36722</xdr:rowOff>
    </xdr:from>
    <xdr:to>
      <xdr:col>8</xdr:col>
      <xdr:colOff>91965</xdr:colOff>
      <xdr:row>147</xdr:row>
      <xdr:rowOff>25245</xdr:rowOff>
    </xdr:to>
    <xdr:pic>
      <xdr:nvPicPr>
        <xdr:cNvPr id="10" name="Picture 9">
          <a:extLst>
            <a:ext uri="{FF2B5EF4-FFF2-40B4-BE49-F238E27FC236}">
              <a16:creationId xmlns:a16="http://schemas.microsoft.com/office/drawing/2014/main" id="{980B403C-0716-F4CF-544F-D5F35B5A8E0C}"/>
            </a:ext>
          </a:extLst>
        </xdr:cNvPr>
        <xdr:cNvPicPr>
          <a:picLocks noChangeAspect="1"/>
        </xdr:cNvPicPr>
      </xdr:nvPicPr>
      <xdr:blipFill>
        <a:blip xmlns:r="http://schemas.openxmlformats.org/officeDocument/2006/relationships" r:embed="rId6"/>
        <a:stretch>
          <a:fillRect/>
        </a:stretch>
      </xdr:blipFill>
      <xdr:spPr>
        <a:xfrm>
          <a:off x="437413" y="28302981"/>
          <a:ext cx="4265966" cy="4422574"/>
        </a:xfrm>
        <a:prstGeom prst="rect">
          <a:avLst/>
        </a:prstGeom>
      </xdr:spPr>
    </xdr:pic>
    <xdr:clientData/>
  </xdr:twoCellAnchor>
  <xdr:twoCellAnchor editAs="oneCell">
    <xdr:from>
      <xdr:col>1</xdr:col>
      <xdr:colOff>5474</xdr:colOff>
      <xdr:row>147</xdr:row>
      <xdr:rowOff>78829</xdr:rowOff>
    </xdr:from>
    <xdr:to>
      <xdr:col>8</xdr:col>
      <xdr:colOff>137256</xdr:colOff>
      <xdr:row>179</xdr:row>
      <xdr:rowOff>113471</xdr:rowOff>
    </xdr:to>
    <xdr:pic>
      <xdr:nvPicPr>
        <xdr:cNvPr id="11" name="Picture 10">
          <a:extLst>
            <a:ext uri="{FF2B5EF4-FFF2-40B4-BE49-F238E27FC236}">
              <a16:creationId xmlns:a16="http://schemas.microsoft.com/office/drawing/2014/main" id="{FD826C6F-0ADC-7287-3349-08FED57DF56A}"/>
            </a:ext>
          </a:extLst>
        </xdr:cNvPr>
        <xdr:cNvPicPr>
          <a:picLocks noChangeAspect="1"/>
        </xdr:cNvPicPr>
      </xdr:nvPicPr>
      <xdr:blipFill>
        <a:blip xmlns:r="http://schemas.openxmlformats.org/officeDocument/2006/relationships" r:embed="rId7"/>
        <a:stretch>
          <a:fillRect/>
        </a:stretch>
      </xdr:blipFill>
      <xdr:spPr>
        <a:xfrm>
          <a:off x="340491" y="32779139"/>
          <a:ext cx="4408179" cy="5289815"/>
        </a:xfrm>
        <a:prstGeom prst="rect">
          <a:avLst/>
        </a:prstGeom>
      </xdr:spPr>
    </xdr:pic>
    <xdr:clientData/>
  </xdr:twoCellAnchor>
  <xdr:twoCellAnchor editAs="oneCell">
    <xdr:from>
      <xdr:col>0</xdr:col>
      <xdr:colOff>223344</xdr:colOff>
      <xdr:row>189</xdr:row>
      <xdr:rowOff>91966</xdr:rowOff>
    </xdr:from>
    <xdr:to>
      <xdr:col>12</xdr:col>
      <xdr:colOff>319169</xdr:colOff>
      <xdr:row>222</xdr:row>
      <xdr:rowOff>147062</xdr:rowOff>
    </xdr:to>
    <xdr:pic>
      <xdr:nvPicPr>
        <xdr:cNvPr id="2" name="Picture 1">
          <a:extLst>
            <a:ext uri="{FF2B5EF4-FFF2-40B4-BE49-F238E27FC236}">
              <a16:creationId xmlns:a16="http://schemas.microsoft.com/office/drawing/2014/main" id="{259646A3-68D7-46DA-A3A4-3D3C07A990E1}"/>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223344" y="32135380"/>
          <a:ext cx="7150894" cy="547449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333171</xdr:colOff>
      <xdr:row>230</xdr:row>
      <xdr:rowOff>36633</xdr:rowOff>
    </xdr:from>
    <xdr:to>
      <xdr:col>6</xdr:col>
      <xdr:colOff>447263</xdr:colOff>
      <xdr:row>250</xdr:row>
      <xdr:rowOff>150476</xdr:rowOff>
    </xdr:to>
    <xdr:pic>
      <xdr:nvPicPr>
        <xdr:cNvPr id="3" name="Picture 2">
          <a:extLst>
            <a:ext uri="{FF2B5EF4-FFF2-40B4-BE49-F238E27FC236}">
              <a16:creationId xmlns:a16="http://schemas.microsoft.com/office/drawing/2014/main" id="{9D22D064-4245-6F58-5DE6-0B3ABD2BBC62}"/>
            </a:ext>
          </a:extLst>
        </xdr:cNvPr>
        <xdr:cNvPicPr>
          <a:picLocks noChangeAspect="1"/>
        </xdr:cNvPicPr>
      </xdr:nvPicPr>
      <xdr:blipFill>
        <a:blip xmlns:r="http://schemas.openxmlformats.org/officeDocument/2006/relationships" r:embed="rId9"/>
        <a:stretch>
          <a:fillRect/>
        </a:stretch>
      </xdr:blipFill>
      <xdr:spPr>
        <a:xfrm>
          <a:off x="333171" y="37110864"/>
          <a:ext cx="3491804" cy="3337689"/>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Liam R" id="{F86858ED-4DB2-45FF-958A-B70A59190FE8}" userId="be0b8782fa6c70c8"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E3" dT="2025-07-01T01:34:48.56" personId="{F86858ED-4DB2-45FF-958A-B70A59190FE8}" id="{37027111-C0AE-440E-91EE-62163C5A51AE}">
    <text xml:space="preserve">no endogenous ligand has been conclusively identified for the sigma-1 receptor </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hyperlink" Target="https://doi.org/10.1007/164_2017_35"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www.clinicaltrials.gov/study/NCT02442765" TargetMode="External"/><Relationship Id="rId3" Type="http://schemas.openxmlformats.org/officeDocument/2006/relationships/hyperlink" Target="https://pubmed.ncbi.nlm.nih.gov/37166702/" TargetMode="External"/><Relationship Id="rId7" Type="http://schemas.openxmlformats.org/officeDocument/2006/relationships/hyperlink" Target="https://www.ahajournals.org/doi/10.1161/STROKEAHA.114.005835" TargetMode="External"/><Relationship Id="rId2" Type="http://schemas.openxmlformats.org/officeDocument/2006/relationships/hyperlink" Target="https://www.nature.com/articles/s42003-025-07590-2" TargetMode="External"/><Relationship Id="rId1" Type="http://schemas.openxmlformats.org/officeDocument/2006/relationships/hyperlink" Target="https://link.springer.com/chapter/10.1007/164_2017_8" TargetMode="External"/><Relationship Id="rId6" Type="http://schemas.openxmlformats.org/officeDocument/2006/relationships/hyperlink" Target="https://bpspubs.onlinelibrary.wiley.com/doi/10.1111/bcp.14952" TargetMode="External"/><Relationship Id="rId5" Type="http://schemas.openxmlformats.org/officeDocument/2006/relationships/hyperlink" Target="https://www.nature.com/articles/s41467-022-28946-w" TargetMode="External"/><Relationship Id="rId10" Type="http://schemas.openxmlformats.org/officeDocument/2006/relationships/printerSettings" Target="../printerSettings/printerSettings2.bin"/><Relationship Id="rId4" Type="http://schemas.openxmlformats.org/officeDocument/2006/relationships/hyperlink" Target="https://ehdn.org/wp-content/uploads/2021/10/F42.pdf" TargetMode="External"/><Relationship Id="rId9" Type="http://schemas.openxmlformats.org/officeDocument/2006/relationships/hyperlink" Target="https://movementdisorders.onlinelibrary.wiley.com/doi/10.1002/mds.28064" TargetMode="Externa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alz-journals.onlinelibrary.wiley.com/doi/10.1002/trc2.12013" TargetMode="External"/></Relationships>
</file>

<file path=xl/worksheets/_rels/sheet9.xml.rels><?xml version="1.0" encoding="UTF-8" standalone="yes"?>
<Relationships xmlns="http://schemas.openxmlformats.org/package/2006/relationships"><Relationship Id="rId8" Type="http://schemas.openxmlformats.org/officeDocument/2006/relationships/hyperlink" Target="https://excidium.co.uk/anavex" TargetMode="External"/><Relationship Id="rId3" Type="http://schemas.openxmlformats.org/officeDocument/2006/relationships/hyperlink" Target="https://ww2.amstat.org/meetings/biop/2019/onlineprogram/ViewPresentation.cfm?file=301002.pdf" TargetMode="External"/><Relationship Id="rId7" Type="http://schemas.openxmlformats.org/officeDocument/2006/relationships/hyperlink" Target="https://www.sciencedirect.com/science/article/pii/S2274580725000809" TargetMode="External"/><Relationship Id="rId2" Type="http://schemas.openxmlformats.org/officeDocument/2006/relationships/hyperlink" Target="https://phuse.s3.eu-central-1.amazonaws.com/Archive/2024/Connect/EU/Strasbourg/PAP_AS08.pdf" TargetMode="External"/><Relationship Id="rId1" Type="http://schemas.openxmlformats.org/officeDocument/2006/relationships/hyperlink" Target="https://doi.org/10.1080/10543406.2022.2058525" TargetMode="External"/><Relationship Id="rId6" Type="http://schemas.openxmlformats.org/officeDocument/2006/relationships/hyperlink" Target="https://www.sciencedirect.com/science/article/pii/S2274580725000810" TargetMode="External"/><Relationship Id="rId5" Type="http://schemas.openxmlformats.org/officeDocument/2006/relationships/hyperlink" Target="https://www.fda.gov/regulatory-information/search-fda-guidance-documents/early-alzheimers-disease-developing-drugs-treatment" TargetMode="External"/><Relationship Id="rId4" Type="http://schemas.openxmlformats.org/officeDocument/2006/relationships/hyperlink" Target="https://cdn.clinicaltrials.gov/large-docs/92/NCT03759392/SAP_001.pdf" TargetMode="External"/><Relationship Id="rId9"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613A4E-FCDB-452F-B8FF-A8711454E448}">
  <dimension ref="B2:L15"/>
  <sheetViews>
    <sheetView zoomScale="115" zoomScaleNormal="115" workbookViewId="0">
      <selection activeCell="C3" sqref="C3"/>
    </sheetView>
  </sheetViews>
  <sheetFormatPr defaultRowHeight="12.75" x14ac:dyDescent="0.2"/>
  <cols>
    <col min="1" max="1" width="3" customWidth="1"/>
    <col min="2" max="2" width="25" customWidth="1"/>
    <col min="3" max="3" width="23.85546875" customWidth="1"/>
    <col min="4" max="4" width="9.5703125" bestFit="1" customWidth="1"/>
    <col min="5" max="5" width="15.7109375" customWidth="1"/>
    <col min="6" max="6" width="9.140625" customWidth="1"/>
    <col min="7" max="7" width="11.7109375" customWidth="1"/>
    <col min="8" max="8" width="4.5703125" customWidth="1"/>
    <col min="9" max="9" width="4.7109375" customWidth="1"/>
    <col min="12" max="12" width="11.140625" bestFit="1" customWidth="1"/>
  </cols>
  <sheetData>
    <row r="2" spans="2:12" x14ac:dyDescent="0.2">
      <c r="B2" s="11" t="s">
        <v>26</v>
      </c>
      <c r="C2" s="12" t="s">
        <v>27</v>
      </c>
      <c r="D2" s="12" t="s">
        <v>31</v>
      </c>
      <c r="E2" s="12" t="s">
        <v>28</v>
      </c>
      <c r="F2" s="12" t="s">
        <v>29</v>
      </c>
      <c r="G2" s="13" t="s">
        <v>30</v>
      </c>
      <c r="J2" t="s">
        <v>0</v>
      </c>
      <c r="K2" s="1">
        <v>13.4</v>
      </c>
      <c r="L2" s="2"/>
    </row>
    <row r="3" spans="2:12" x14ac:dyDescent="0.2">
      <c r="B3" s="15" t="s">
        <v>32</v>
      </c>
      <c r="C3" s="14" t="s">
        <v>36</v>
      </c>
      <c r="D3" s="7" t="s">
        <v>37</v>
      </c>
      <c r="E3" s="19" t="s">
        <v>41</v>
      </c>
      <c r="F3" s="17">
        <v>1</v>
      </c>
      <c r="G3" s="8"/>
      <c r="J3" t="s">
        <v>1</v>
      </c>
      <c r="K3" s="2">
        <v>85.372</v>
      </c>
      <c r="L3" t="s">
        <v>6</v>
      </c>
    </row>
    <row r="4" spans="2:12" x14ac:dyDescent="0.2">
      <c r="B4" s="26" t="s">
        <v>33</v>
      </c>
      <c r="C4" t="s">
        <v>39</v>
      </c>
      <c r="D4" s="35" t="s">
        <v>38</v>
      </c>
      <c r="E4" t="s">
        <v>239</v>
      </c>
      <c r="F4" s="4">
        <v>1</v>
      </c>
      <c r="G4" s="8"/>
      <c r="J4" t="s">
        <v>2</v>
      </c>
      <c r="K4" s="2">
        <f>K3*K2</f>
        <v>1143.9848</v>
      </c>
    </row>
    <row r="5" spans="2:12" x14ac:dyDescent="0.2">
      <c r="B5" s="26" t="s">
        <v>34</v>
      </c>
      <c r="C5" t="s">
        <v>44</v>
      </c>
      <c r="D5" s="35" t="s">
        <v>40</v>
      </c>
      <c r="E5" t="s">
        <v>238</v>
      </c>
      <c r="F5" s="4">
        <v>1</v>
      </c>
      <c r="G5" s="8"/>
      <c r="J5" t="s">
        <v>3</v>
      </c>
      <c r="K5" s="2">
        <f>115.771</f>
        <v>115.771</v>
      </c>
      <c r="L5" t="s">
        <v>6</v>
      </c>
    </row>
    <row r="6" spans="2:12" x14ac:dyDescent="0.2">
      <c r="B6" s="26" t="s">
        <v>35</v>
      </c>
      <c r="C6" t="s">
        <v>43</v>
      </c>
      <c r="D6" s="35" t="s">
        <v>40</v>
      </c>
      <c r="E6" t="s">
        <v>75</v>
      </c>
      <c r="F6" s="4">
        <v>1</v>
      </c>
      <c r="G6" s="8"/>
      <c r="J6" t="s">
        <v>4</v>
      </c>
      <c r="K6" s="2">
        <v>0</v>
      </c>
      <c r="L6" t="s">
        <v>6</v>
      </c>
    </row>
    <row r="7" spans="2:12" x14ac:dyDescent="0.2">
      <c r="B7" s="36" t="s">
        <v>240</v>
      </c>
      <c r="C7" s="9" t="s">
        <v>242</v>
      </c>
      <c r="D7" s="37" t="s">
        <v>241</v>
      </c>
      <c r="E7" s="9" t="s">
        <v>243</v>
      </c>
      <c r="F7" s="18">
        <v>1</v>
      </c>
      <c r="G7" s="10"/>
      <c r="J7" t="s">
        <v>5</v>
      </c>
      <c r="K7" s="2">
        <f>K4+K6-K5</f>
        <v>1028.2138</v>
      </c>
    </row>
    <row r="8" spans="2:12" x14ac:dyDescent="0.2">
      <c r="D8" s="35"/>
      <c r="J8" t="s">
        <v>59</v>
      </c>
      <c r="K8" s="1">
        <f>K5/K3</f>
        <v>1.3560769338893315</v>
      </c>
    </row>
    <row r="9" spans="2:12" x14ac:dyDescent="0.2">
      <c r="B9" t="s">
        <v>113</v>
      </c>
      <c r="F9" s="4"/>
      <c r="J9" t="s">
        <v>196</v>
      </c>
      <c r="K9" s="1">
        <v>3.71</v>
      </c>
      <c r="L9" s="1"/>
    </row>
    <row r="10" spans="2:12" x14ac:dyDescent="0.2">
      <c r="B10" t="s">
        <v>244</v>
      </c>
    </row>
    <row r="11" spans="2:12" ht="13.5" customHeight="1" x14ac:dyDescent="0.2">
      <c r="C11" s="38"/>
    </row>
    <row r="12" spans="2:12" x14ac:dyDescent="0.2">
      <c r="B12" t="s">
        <v>296</v>
      </c>
    </row>
    <row r="14" spans="2:12" x14ac:dyDescent="0.2">
      <c r="B14" t="s">
        <v>192</v>
      </c>
    </row>
    <row r="15" spans="2:12" x14ac:dyDescent="0.2">
      <c r="B15" s="22" t="s">
        <v>193</v>
      </c>
    </row>
  </sheetData>
  <hyperlinks>
    <hyperlink ref="B3" location="Blarcamesine!A1" display="ANAVEX 2-73 (Blarcamesine)" xr:uid="{E1A20B33-E6B5-475F-B772-6322DF36FBD2}"/>
    <hyperlink ref="E3" location="SIGMAR1!A1" display="SIGMA-1 Receptor" xr:uid="{D68FCD09-2952-4EA5-A5E2-B83F88177566}"/>
  </hyperlinks>
  <pageMargins left="0.7" right="0.7" top="0.75" bottom="0.75" header="0.3" footer="0.3"/>
  <pageSetup orientation="portrait" horizontalDpi="300" verticalDpi="30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7765E8-C51A-4FC3-91B6-B2B23450DFD5}">
  <dimension ref="A1:DE27"/>
  <sheetViews>
    <sheetView zoomScale="130" zoomScaleNormal="130" workbookViewId="0">
      <pane xSplit="2" ySplit="2" topLeftCell="M3" activePane="bottomRight" state="frozen"/>
      <selection pane="topRight" activeCell="C1" sqref="C1"/>
      <selection pane="bottomLeft" activeCell="A3" sqref="A3"/>
      <selection pane="bottomRight" activeCell="Q18" sqref="Q18"/>
    </sheetView>
  </sheetViews>
  <sheetFormatPr defaultRowHeight="12.75" x14ac:dyDescent="0.2"/>
  <cols>
    <col min="1" max="1" width="5" style="2" bestFit="1" customWidth="1"/>
    <col min="2" max="2" width="19.85546875" style="2" bestFit="1" customWidth="1"/>
    <col min="3" max="6" width="9.140625" style="2" customWidth="1"/>
    <col min="7" max="8" width="9" style="2" customWidth="1"/>
    <col min="9" max="16384" width="9.140625" style="2"/>
  </cols>
  <sheetData>
    <row r="1" spans="1:109" x14ac:dyDescent="0.2">
      <c r="A1" s="6" t="s">
        <v>7</v>
      </c>
    </row>
    <row r="2" spans="1:109" x14ac:dyDescent="0.2">
      <c r="C2" s="2" t="s">
        <v>224</v>
      </c>
      <c r="D2" s="2" t="s">
        <v>233</v>
      </c>
      <c r="E2" s="2" t="s">
        <v>234</v>
      </c>
      <c r="F2" s="2" t="s">
        <v>235</v>
      </c>
      <c r="G2" s="2" t="s">
        <v>225</v>
      </c>
      <c r="I2" s="3">
        <v>2023</v>
      </c>
      <c r="J2" s="3">
        <f>I2+1</f>
        <v>2024</v>
      </c>
      <c r="K2" s="3">
        <f t="shared" ref="K2:O2" si="0">J2+1</f>
        <v>2025</v>
      </c>
      <c r="L2" s="3">
        <f t="shared" si="0"/>
        <v>2026</v>
      </c>
      <c r="M2" s="3">
        <f t="shared" si="0"/>
        <v>2027</v>
      </c>
      <c r="N2" s="3">
        <f t="shared" si="0"/>
        <v>2028</v>
      </c>
      <c r="O2" s="3">
        <f t="shared" si="0"/>
        <v>2029</v>
      </c>
      <c r="P2" s="3"/>
    </row>
    <row r="3" spans="1:109" s="5" customFormat="1" x14ac:dyDescent="0.2">
      <c r="A3" s="2"/>
      <c r="B3" s="5" t="s">
        <v>8</v>
      </c>
      <c r="C3" s="5">
        <v>0</v>
      </c>
      <c r="G3" s="5">
        <v>0</v>
      </c>
      <c r="I3" s="5">
        <v>0</v>
      </c>
      <c r="J3" s="5">
        <v>0</v>
      </c>
      <c r="K3" s="5">
        <v>0</v>
      </c>
      <c r="L3" s="5">
        <v>0</v>
      </c>
      <c r="M3" s="5">
        <v>0</v>
      </c>
      <c r="N3" s="5">
        <v>0</v>
      </c>
      <c r="O3" s="5">
        <v>0</v>
      </c>
    </row>
    <row r="4" spans="1:109" x14ac:dyDescent="0.2">
      <c r="B4" s="2" t="s">
        <v>9</v>
      </c>
      <c r="C4" s="2">
        <v>0</v>
      </c>
      <c r="G4" s="2">
        <v>0</v>
      </c>
      <c r="I4" s="2">
        <v>0</v>
      </c>
      <c r="J4" s="2">
        <v>0</v>
      </c>
      <c r="K4" s="2">
        <v>0</v>
      </c>
      <c r="L4" s="2">
        <v>0</v>
      </c>
      <c r="M4" s="2">
        <v>0</v>
      </c>
      <c r="N4" s="2">
        <v>0</v>
      </c>
      <c r="O4" s="2">
        <v>0</v>
      </c>
    </row>
    <row r="5" spans="1:109" x14ac:dyDescent="0.2">
      <c r="B5" s="2" t="s">
        <v>10</v>
      </c>
      <c r="C5" s="2">
        <f>C3-C4</f>
        <v>0</v>
      </c>
      <c r="D5" s="2">
        <f t="shared" ref="D5:F5" si="1">D3-D4</f>
        <v>0</v>
      </c>
      <c r="E5" s="2">
        <f t="shared" si="1"/>
        <v>0</v>
      </c>
      <c r="F5" s="2">
        <f t="shared" si="1"/>
        <v>0</v>
      </c>
      <c r="G5" s="2">
        <f>G3-G4</f>
        <v>0</v>
      </c>
      <c r="I5" s="2">
        <f t="shared" ref="I5:O5" si="2">I3-I4</f>
        <v>0</v>
      </c>
      <c r="J5" s="2">
        <f t="shared" si="2"/>
        <v>0</v>
      </c>
      <c r="K5" s="2">
        <f t="shared" si="2"/>
        <v>0</v>
      </c>
      <c r="L5" s="2">
        <f t="shared" si="2"/>
        <v>0</v>
      </c>
      <c r="M5" s="2">
        <f t="shared" si="2"/>
        <v>0</v>
      </c>
      <c r="N5" s="2">
        <f t="shared" si="2"/>
        <v>0</v>
      </c>
      <c r="O5" s="2">
        <f t="shared" si="2"/>
        <v>0</v>
      </c>
    </row>
    <row r="6" spans="1:109" x14ac:dyDescent="0.2">
      <c r="B6" s="2" t="s">
        <v>11</v>
      </c>
      <c r="C6" s="2">
        <v>2.9</v>
      </c>
      <c r="G6" s="2">
        <v>2.6</v>
      </c>
      <c r="I6" s="2">
        <v>12.04</v>
      </c>
      <c r="J6" s="2">
        <v>11.04</v>
      </c>
      <c r="K6" s="2">
        <f>I6*1.04</f>
        <v>12.521599999999999</v>
      </c>
      <c r="L6" s="2">
        <f>J6*1.04</f>
        <v>11.4816</v>
      </c>
      <c r="M6" s="2">
        <f>L6*1.04</f>
        <v>11.940864000000001</v>
      </c>
      <c r="N6" s="2">
        <f t="shared" ref="N6:O6" si="3">M6*1.04</f>
        <v>12.418498560000002</v>
      </c>
      <c r="O6" s="2">
        <f t="shared" si="3"/>
        <v>12.915238502400001</v>
      </c>
      <c r="Q6" s="2" t="s">
        <v>21</v>
      </c>
      <c r="R6" s="4">
        <v>0.02</v>
      </c>
    </row>
    <row r="7" spans="1:109" x14ac:dyDescent="0.2">
      <c r="B7" s="2" t="s">
        <v>12</v>
      </c>
      <c r="C7" s="2">
        <v>9.73</v>
      </c>
      <c r="G7" s="2">
        <v>9.9</v>
      </c>
      <c r="I7" s="2">
        <v>43.7</v>
      </c>
      <c r="J7" s="2">
        <v>41.8</v>
      </c>
      <c r="Q7" s="2" t="s">
        <v>22</v>
      </c>
      <c r="R7" s="4">
        <v>-0.01</v>
      </c>
    </row>
    <row r="8" spans="1:109" x14ac:dyDescent="0.2">
      <c r="B8" s="2" t="s">
        <v>13</v>
      </c>
      <c r="C8" s="2">
        <f t="shared" ref="C8:F8" si="4">SUM(C6:C7)</f>
        <v>12.63</v>
      </c>
      <c r="D8" s="2">
        <f t="shared" si="4"/>
        <v>0</v>
      </c>
      <c r="E8" s="2">
        <f t="shared" si="4"/>
        <v>0</v>
      </c>
      <c r="F8" s="2">
        <f t="shared" si="4"/>
        <v>0</v>
      </c>
      <c r="G8" s="2">
        <f t="shared" ref="G8" si="5">SUM(G6:G7)</f>
        <v>12.5</v>
      </c>
      <c r="I8" s="2">
        <f t="shared" ref="I8:O8" si="6">SUM(I6:I7)</f>
        <v>55.74</v>
      </c>
      <c r="J8" s="2">
        <f t="shared" si="6"/>
        <v>52.839999999999996</v>
      </c>
      <c r="K8" s="2">
        <f t="shared" si="6"/>
        <v>12.521599999999999</v>
      </c>
      <c r="L8" s="2">
        <f t="shared" si="6"/>
        <v>11.4816</v>
      </c>
      <c r="M8" s="2">
        <f t="shared" si="6"/>
        <v>11.940864000000001</v>
      </c>
      <c r="N8" s="2">
        <f t="shared" si="6"/>
        <v>12.418498560000002</v>
      </c>
      <c r="O8" s="2">
        <f t="shared" si="6"/>
        <v>12.915238502400001</v>
      </c>
      <c r="Q8" s="2" t="s">
        <v>23</v>
      </c>
      <c r="R8" s="4">
        <v>0.08</v>
      </c>
    </row>
    <row r="9" spans="1:109" x14ac:dyDescent="0.2">
      <c r="B9" s="2" t="s">
        <v>14</v>
      </c>
      <c r="C9" s="2">
        <f>C5-C8</f>
        <v>-12.63</v>
      </c>
      <c r="D9" s="2">
        <f t="shared" ref="D9:F9" si="7">D5-D8</f>
        <v>0</v>
      </c>
      <c r="E9" s="2">
        <f t="shared" si="7"/>
        <v>0</v>
      </c>
      <c r="F9" s="2">
        <f t="shared" si="7"/>
        <v>0</v>
      </c>
      <c r="G9" s="2">
        <f>G5-G8</f>
        <v>-12.5</v>
      </c>
      <c r="I9" s="2">
        <f>I5-I8</f>
        <v>-55.74</v>
      </c>
      <c r="J9" s="2">
        <f t="shared" ref="J9:O9" si="8">J5-J8</f>
        <v>-52.839999999999996</v>
      </c>
      <c r="K9" s="2">
        <f t="shared" si="8"/>
        <v>-12.521599999999999</v>
      </c>
      <c r="L9" s="2">
        <f t="shared" si="8"/>
        <v>-11.4816</v>
      </c>
      <c r="M9" s="2">
        <f t="shared" si="8"/>
        <v>-11.940864000000001</v>
      </c>
      <c r="N9" s="2">
        <f t="shared" si="8"/>
        <v>-12.418498560000002</v>
      </c>
      <c r="O9" s="2">
        <f t="shared" si="8"/>
        <v>-12.915238502400001</v>
      </c>
      <c r="Q9" s="2" t="s">
        <v>24</v>
      </c>
      <c r="R9" s="2">
        <f>NPV(R8,L13:XFD13)+Main!K5-Main!K6+blarcamesine!D67</f>
        <v>3562.0285628719562</v>
      </c>
    </row>
    <row r="10" spans="1:109" x14ac:dyDescent="0.2">
      <c r="B10" s="2" t="s">
        <v>15</v>
      </c>
      <c r="C10" s="2">
        <v>1.75</v>
      </c>
      <c r="G10" s="2">
        <v>1.2</v>
      </c>
      <c r="I10" s="2">
        <v>6.52</v>
      </c>
      <c r="J10" s="2">
        <v>7.32</v>
      </c>
      <c r="K10" s="2">
        <f>J17*$R$6</f>
        <v>2.3199999999999998</v>
      </c>
      <c r="L10" s="2">
        <f>K17*$R$6</f>
        <v>2.1567743999999998</v>
      </c>
      <c r="M10" s="2">
        <f>L17*$R$6</f>
        <v>2.0075771903999997</v>
      </c>
      <c r="N10" s="2">
        <f>M17*$R$6</f>
        <v>1.8486446014464</v>
      </c>
      <c r="O10" s="2">
        <f>N17*$R$6</f>
        <v>1.6795269381095423</v>
      </c>
      <c r="Q10" s="2" t="s">
        <v>25</v>
      </c>
      <c r="R10" s="1">
        <f>R9/Main!K3</f>
        <v>41.723616207561683</v>
      </c>
      <c r="S10" s="2" t="s">
        <v>208</v>
      </c>
    </row>
    <row r="11" spans="1:109" x14ac:dyDescent="0.2">
      <c r="B11" s="2" t="s">
        <v>16</v>
      </c>
      <c r="C11" s="2">
        <f>C9+C10</f>
        <v>-10.88</v>
      </c>
      <c r="D11" s="2">
        <f t="shared" ref="D11:F11" si="9">D9+D10</f>
        <v>0</v>
      </c>
      <c r="E11" s="2">
        <f t="shared" si="9"/>
        <v>0</v>
      </c>
      <c r="F11" s="2">
        <f t="shared" si="9"/>
        <v>0</v>
      </c>
      <c r="G11" s="2">
        <f>G9+G10</f>
        <v>-11.3</v>
      </c>
      <c r="I11" s="2">
        <f>I9+I10</f>
        <v>-49.22</v>
      </c>
      <c r="J11" s="2">
        <f t="shared" ref="J11:O11" si="10">J9+J10</f>
        <v>-45.519999999999996</v>
      </c>
      <c r="K11" s="2">
        <f t="shared" si="10"/>
        <v>-10.201599999999999</v>
      </c>
      <c r="L11" s="2">
        <f t="shared" si="10"/>
        <v>-9.3248256000000005</v>
      </c>
      <c r="M11" s="2">
        <f t="shared" si="10"/>
        <v>-9.933286809600002</v>
      </c>
      <c r="N11" s="2">
        <f t="shared" si="10"/>
        <v>-10.569853958553601</v>
      </c>
      <c r="O11" s="2">
        <f t="shared" si="10"/>
        <v>-11.235711564290458</v>
      </c>
      <c r="R11" s="4">
        <f>R10/Main!K2-1</f>
        <v>2.113702702056842</v>
      </c>
    </row>
    <row r="12" spans="1:109" x14ac:dyDescent="0.2">
      <c r="B12" s="2" t="s">
        <v>17</v>
      </c>
      <c r="C12" s="2">
        <v>0</v>
      </c>
      <c r="D12" s="2">
        <v>0</v>
      </c>
      <c r="E12" s="2">
        <v>0</v>
      </c>
      <c r="F12" s="2">
        <v>0</v>
      </c>
      <c r="G12" s="2">
        <v>0</v>
      </c>
      <c r="K12" s="2">
        <f>K11*0.2</f>
        <v>-2.0403199999999999</v>
      </c>
      <c r="L12" s="2">
        <f t="shared" ref="L12:O12" si="11">L11*0.2</f>
        <v>-1.8649651200000001</v>
      </c>
      <c r="M12" s="2">
        <f t="shared" si="11"/>
        <v>-1.9866573619200005</v>
      </c>
      <c r="N12" s="2">
        <f t="shared" si="11"/>
        <v>-2.1139707917107202</v>
      </c>
      <c r="O12" s="2">
        <f t="shared" si="11"/>
        <v>-2.2471423128580916</v>
      </c>
    </row>
    <row r="13" spans="1:109" x14ac:dyDescent="0.2">
      <c r="B13" s="2" t="s">
        <v>18</v>
      </c>
      <c r="C13" s="2">
        <f>C11-C12</f>
        <v>-10.88</v>
      </c>
      <c r="D13" s="2">
        <f t="shared" ref="D13:F13" si="12">D11-D12</f>
        <v>0</v>
      </c>
      <c r="E13" s="2">
        <f t="shared" si="12"/>
        <v>0</v>
      </c>
      <c r="F13" s="2">
        <f t="shared" si="12"/>
        <v>0</v>
      </c>
      <c r="G13" s="2">
        <f>G11-G12</f>
        <v>-11.3</v>
      </c>
      <c r="I13" s="2">
        <f>I11-I12</f>
        <v>-49.22</v>
      </c>
      <c r="J13" s="2">
        <f t="shared" ref="J13:O13" si="13">J11-J12</f>
        <v>-45.519999999999996</v>
      </c>
      <c r="K13" s="2">
        <f t="shared" si="13"/>
        <v>-8.1612799999999996</v>
      </c>
      <c r="L13" s="2">
        <f t="shared" si="13"/>
        <v>-7.4598604800000006</v>
      </c>
      <c r="M13" s="2">
        <f t="shared" si="13"/>
        <v>-7.9466294476800012</v>
      </c>
      <c r="N13" s="2">
        <f t="shared" si="13"/>
        <v>-8.4558831668428809</v>
      </c>
      <c r="O13" s="2">
        <f t="shared" si="13"/>
        <v>-8.9885692514323665</v>
      </c>
      <c r="P13" s="2">
        <f t="shared" ref="P13:AU13" si="14">O13*(1+$R$7)</f>
        <v>-8.8986835589180426</v>
      </c>
      <c r="Q13" s="2">
        <f t="shared" si="14"/>
        <v>-8.8096967233288623</v>
      </c>
      <c r="R13" s="2">
        <f t="shared" si="14"/>
        <v>-8.7215997560955731</v>
      </c>
      <c r="S13" s="2">
        <f t="shared" si="14"/>
        <v>-8.6343837585346179</v>
      </c>
      <c r="T13" s="2">
        <f t="shared" si="14"/>
        <v>-8.5480399209492717</v>
      </c>
      <c r="U13" s="2">
        <f t="shared" si="14"/>
        <v>-8.4625595217397791</v>
      </c>
      <c r="V13" s="2">
        <f t="shared" si="14"/>
        <v>-8.3779339265223811</v>
      </c>
      <c r="W13" s="2">
        <f t="shared" si="14"/>
        <v>-8.2941545872571574</v>
      </c>
      <c r="X13" s="2">
        <f t="shared" si="14"/>
        <v>-8.2112130413845854</v>
      </c>
      <c r="Y13" s="2">
        <f t="shared" si="14"/>
        <v>-8.1291009109707399</v>
      </c>
      <c r="Z13" s="2">
        <f t="shared" si="14"/>
        <v>-8.047809901861033</v>
      </c>
      <c r="AA13" s="2">
        <f t="shared" si="14"/>
        <v>-7.9673318028424225</v>
      </c>
      <c r="AB13" s="2">
        <f t="shared" si="14"/>
        <v>-7.8876584848139979</v>
      </c>
      <c r="AC13" s="2">
        <f t="shared" si="14"/>
        <v>-7.808781899965858</v>
      </c>
      <c r="AD13" s="2">
        <f t="shared" si="14"/>
        <v>-7.7306940809661997</v>
      </c>
      <c r="AE13" s="2">
        <f t="shared" si="14"/>
        <v>-7.6533871401565374</v>
      </c>
      <c r="AF13" s="2">
        <f t="shared" si="14"/>
        <v>-7.5768532687549719</v>
      </c>
      <c r="AG13" s="2">
        <f t="shared" si="14"/>
        <v>-7.5010847360674218</v>
      </c>
      <c r="AH13" s="2">
        <f t="shared" si="14"/>
        <v>-7.4260738887067479</v>
      </c>
      <c r="AI13" s="2">
        <f t="shared" si="14"/>
        <v>-7.3518131498196801</v>
      </c>
      <c r="AJ13" s="2">
        <f t="shared" si="14"/>
        <v>-7.278295018321483</v>
      </c>
      <c r="AK13" s="2">
        <f t="shared" si="14"/>
        <v>-7.2055120681382681</v>
      </c>
      <c r="AL13" s="2">
        <f t="shared" si="14"/>
        <v>-7.1334569474568852</v>
      </c>
      <c r="AM13" s="2">
        <f t="shared" si="14"/>
        <v>-7.0621223779823161</v>
      </c>
      <c r="AN13" s="2">
        <f t="shared" si="14"/>
        <v>-6.991501154202493</v>
      </c>
      <c r="AO13" s="2">
        <f t="shared" si="14"/>
        <v>-6.9215861426604679</v>
      </c>
      <c r="AP13" s="2">
        <f t="shared" si="14"/>
        <v>-6.8523702812338634</v>
      </c>
      <c r="AQ13" s="2">
        <f t="shared" si="14"/>
        <v>-6.7838465784215245</v>
      </c>
      <c r="AR13" s="2">
        <f t="shared" si="14"/>
        <v>-6.7160081126373088</v>
      </c>
      <c r="AS13" s="2">
        <f t="shared" si="14"/>
        <v>-6.6488480315109353</v>
      </c>
      <c r="AT13" s="2">
        <f t="shared" si="14"/>
        <v>-6.5823595511958262</v>
      </c>
      <c r="AU13" s="2">
        <f t="shared" si="14"/>
        <v>-6.5165359556838682</v>
      </c>
      <c r="AV13" s="2">
        <f t="shared" ref="AV13:CA13" si="15">AU13*(1+$R$7)</f>
        <v>-6.4513705961270293</v>
      </c>
      <c r="AW13" s="2">
        <f t="shared" si="15"/>
        <v>-6.3868568901657587</v>
      </c>
      <c r="AX13" s="2">
        <f t="shared" si="15"/>
        <v>-6.3229883212641012</v>
      </c>
      <c r="AY13" s="2">
        <f t="shared" si="15"/>
        <v>-6.2597584380514597</v>
      </c>
      <c r="AZ13" s="2">
        <f t="shared" si="15"/>
        <v>-6.1971608536709448</v>
      </c>
      <c r="BA13" s="2">
        <f t="shared" si="15"/>
        <v>-6.1351892451342351</v>
      </c>
      <c r="BB13" s="2">
        <f t="shared" si="15"/>
        <v>-6.0738373526828928</v>
      </c>
      <c r="BC13" s="2">
        <f t="shared" si="15"/>
        <v>-6.0130989791560641</v>
      </c>
      <c r="BD13" s="2">
        <f t="shared" si="15"/>
        <v>-5.9529679893645033</v>
      </c>
      <c r="BE13" s="2">
        <f t="shared" si="15"/>
        <v>-5.8934383094708584</v>
      </c>
      <c r="BF13" s="2">
        <f t="shared" si="15"/>
        <v>-5.8345039263761498</v>
      </c>
      <c r="BG13" s="2">
        <f t="shared" si="15"/>
        <v>-5.7761588871123886</v>
      </c>
      <c r="BH13" s="2">
        <f t="shared" si="15"/>
        <v>-5.718397298241265</v>
      </c>
      <c r="BI13" s="2">
        <f t="shared" si="15"/>
        <v>-5.6612133252588519</v>
      </c>
      <c r="BJ13" s="2">
        <f t="shared" si="15"/>
        <v>-5.6046011920062631</v>
      </c>
      <c r="BK13" s="2">
        <f t="shared" si="15"/>
        <v>-5.5485551800862005</v>
      </c>
      <c r="BL13" s="2">
        <f t="shared" si="15"/>
        <v>-5.4930696282853386</v>
      </c>
      <c r="BM13" s="2">
        <f t="shared" si="15"/>
        <v>-5.4381389320024853</v>
      </c>
      <c r="BN13" s="2">
        <f t="shared" si="15"/>
        <v>-5.38375754268246</v>
      </c>
      <c r="BO13" s="2">
        <f t="shared" si="15"/>
        <v>-5.329919967255635</v>
      </c>
      <c r="BP13" s="2">
        <f t="shared" si="15"/>
        <v>-5.2766207675830783</v>
      </c>
      <c r="BQ13" s="2">
        <f t="shared" si="15"/>
        <v>-5.2238545599072479</v>
      </c>
      <c r="BR13" s="2">
        <f t="shared" si="15"/>
        <v>-5.1716160143081753</v>
      </c>
      <c r="BS13" s="2">
        <f t="shared" si="15"/>
        <v>-5.1198998541650935</v>
      </c>
      <c r="BT13" s="2">
        <f t="shared" si="15"/>
        <v>-5.068700855623443</v>
      </c>
      <c r="BU13" s="2">
        <f t="shared" si="15"/>
        <v>-5.0180138470672082</v>
      </c>
      <c r="BV13" s="2">
        <f t="shared" si="15"/>
        <v>-4.9678337085965358</v>
      </c>
      <c r="BW13" s="2">
        <f t="shared" si="15"/>
        <v>-4.9181553715105704</v>
      </c>
      <c r="BX13" s="2">
        <f t="shared" si="15"/>
        <v>-4.8689738177954647</v>
      </c>
      <c r="BY13" s="2">
        <f t="shared" si="15"/>
        <v>-4.8202840796175099</v>
      </c>
      <c r="BZ13" s="2">
        <f t="shared" si="15"/>
        <v>-4.7720812388213352</v>
      </c>
      <c r="CA13" s="2">
        <f t="shared" si="15"/>
        <v>-4.7243604264331216</v>
      </c>
      <c r="CB13" s="2">
        <f t="shared" ref="CB13:DE13" si="16">CA13*(1+$R$7)</f>
        <v>-4.6771168221687907</v>
      </c>
      <c r="CC13" s="2">
        <f t="shared" si="16"/>
        <v>-4.6303456539471028</v>
      </c>
      <c r="CD13" s="2">
        <f t="shared" si="16"/>
        <v>-4.5840421974076317</v>
      </c>
      <c r="CE13" s="2">
        <f t="shared" si="16"/>
        <v>-4.5382017754335555</v>
      </c>
      <c r="CF13" s="2">
        <f t="shared" si="16"/>
        <v>-4.4928197576792197</v>
      </c>
      <c r="CG13" s="2">
        <f t="shared" si="16"/>
        <v>-4.4478915601024278</v>
      </c>
      <c r="CH13" s="2">
        <f t="shared" si="16"/>
        <v>-4.4034126445014037</v>
      </c>
      <c r="CI13" s="2">
        <f t="shared" si="16"/>
        <v>-4.3593785180563893</v>
      </c>
      <c r="CJ13" s="2">
        <f t="shared" si="16"/>
        <v>-4.3157847328758256</v>
      </c>
      <c r="CK13" s="2">
        <f t="shared" si="16"/>
        <v>-4.2726268855470675</v>
      </c>
      <c r="CL13" s="2">
        <f t="shared" si="16"/>
        <v>-4.2299006166915971</v>
      </c>
      <c r="CM13" s="2">
        <f t="shared" si="16"/>
        <v>-4.1876016105246814</v>
      </c>
      <c r="CN13" s="2">
        <f t="shared" si="16"/>
        <v>-4.1457255944194342</v>
      </c>
      <c r="CO13" s="2">
        <f t="shared" si="16"/>
        <v>-4.1042683384752401</v>
      </c>
      <c r="CP13" s="2">
        <f t="shared" si="16"/>
        <v>-4.0632256550904877</v>
      </c>
      <c r="CQ13" s="2">
        <f t="shared" si="16"/>
        <v>-4.0225933985395832</v>
      </c>
      <c r="CR13" s="2">
        <f t="shared" si="16"/>
        <v>-3.9823674645541871</v>
      </c>
      <c r="CS13" s="2">
        <f t="shared" si="16"/>
        <v>-3.9425437899086453</v>
      </c>
      <c r="CT13" s="2">
        <f t="shared" si="16"/>
        <v>-3.9031183520095589</v>
      </c>
      <c r="CU13" s="2">
        <f t="shared" si="16"/>
        <v>-3.8640871684894633</v>
      </c>
      <c r="CV13" s="2">
        <f t="shared" si="16"/>
        <v>-3.8254462968045688</v>
      </c>
      <c r="CW13" s="2">
        <f t="shared" si="16"/>
        <v>-3.7871918338365229</v>
      </c>
      <c r="CX13" s="2">
        <f t="shared" si="16"/>
        <v>-3.7493199154981576</v>
      </c>
      <c r="CY13" s="2">
        <f t="shared" si="16"/>
        <v>-3.7118267163431762</v>
      </c>
      <c r="CZ13" s="2">
        <f t="shared" si="16"/>
        <v>-3.6747084491797444</v>
      </c>
      <c r="DA13" s="2">
        <f t="shared" si="16"/>
        <v>-3.6379613646879467</v>
      </c>
      <c r="DB13" s="2">
        <f t="shared" si="16"/>
        <v>-3.601581751041067</v>
      </c>
      <c r="DC13" s="2">
        <f t="shared" si="16"/>
        <v>-3.5655659335306562</v>
      </c>
      <c r="DD13" s="2">
        <f t="shared" si="16"/>
        <v>-3.5299102741953496</v>
      </c>
      <c r="DE13" s="2">
        <f t="shared" si="16"/>
        <v>-3.4946111714533963</v>
      </c>
    </row>
    <row r="14" spans="1:109" x14ac:dyDescent="0.2">
      <c r="B14" s="2" t="s">
        <v>1</v>
      </c>
    </row>
    <row r="15" spans="1:109" x14ac:dyDescent="0.2">
      <c r="B15" s="2" t="s">
        <v>19</v>
      </c>
      <c r="I15"/>
    </row>
    <row r="17" spans="2:15" x14ac:dyDescent="0.2">
      <c r="B17" s="2" t="s">
        <v>20</v>
      </c>
      <c r="C17" s="2">
        <f>C18-C26</f>
        <v>132.19999999999999</v>
      </c>
      <c r="D17" s="2">
        <f t="shared" ref="D17:F17" si="17">D18-D26</f>
        <v>0</v>
      </c>
      <c r="E17" s="2">
        <f t="shared" si="17"/>
        <v>0</v>
      </c>
      <c r="F17" s="2">
        <f t="shared" si="17"/>
        <v>0</v>
      </c>
      <c r="G17" s="2">
        <f>G18-G26</f>
        <v>116</v>
      </c>
      <c r="J17" s="2">
        <f>J18-J26</f>
        <v>116</v>
      </c>
      <c r="K17" s="2">
        <f>J17+K13</f>
        <v>107.83872</v>
      </c>
      <c r="L17" s="2">
        <f>K17+L13</f>
        <v>100.37885951999999</v>
      </c>
      <c r="M17" s="2">
        <f t="shared" ref="M17:O17" si="18">L17+M13</f>
        <v>92.432230072319996</v>
      </c>
      <c r="N17" s="2">
        <f t="shared" si="18"/>
        <v>83.976346905477115</v>
      </c>
      <c r="O17" s="2">
        <f t="shared" si="18"/>
        <v>74.987777654044748</v>
      </c>
    </row>
    <row r="18" spans="2:15" x14ac:dyDescent="0.2">
      <c r="B18" s="2" t="s">
        <v>3</v>
      </c>
      <c r="C18" s="2">
        <f>132.2</f>
        <v>132.19999999999999</v>
      </c>
      <c r="G18" s="2">
        <v>116</v>
      </c>
      <c r="J18" s="2">
        <v>116</v>
      </c>
    </row>
    <row r="19" spans="2:15" x14ac:dyDescent="0.2">
      <c r="B19" s="2" t="s">
        <v>226</v>
      </c>
      <c r="C19" s="2">
        <v>2.4500000000000002</v>
      </c>
      <c r="G19" s="2">
        <v>0.7</v>
      </c>
    </row>
    <row r="20" spans="2:15" x14ac:dyDescent="0.2">
      <c r="B20" s="2" t="s">
        <v>227</v>
      </c>
      <c r="C20" s="2">
        <v>0.93</v>
      </c>
      <c r="G20" s="2">
        <v>0.7</v>
      </c>
    </row>
    <row r="21" spans="2:15" x14ac:dyDescent="0.2">
      <c r="B21" s="2" t="s">
        <v>228</v>
      </c>
      <c r="C21" s="2">
        <f>SUM(C18:C20)</f>
        <v>135.57999999999998</v>
      </c>
      <c r="D21" s="2">
        <f t="shared" ref="D21:F21" si="19">SUM(D18:D20)</f>
        <v>0</v>
      </c>
      <c r="E21" s="2">
        <f t="shared" si="19"/>
        <v>0</v>
      </c>
      <c r="F21" s="2">
        <f t="shared" si="19"/>
        <v>0</v>
      </c>
      <c r="G21" s="2">
        <f>SUM(G18:G20)</f>
        <v>117.4</v>
      </c>
    </row>
    <row r="23" spans="2:15" x14ac:dyDescent="0.2">
      <c r="B23" s="2" t="s">
        <v>229</v>
      </c>
      <c r="C23" s="2">
        <v>9.6</v>
      </c>
      <c r="G23" s="2">
        <v>7</v>
      </c>
    </row>
    <row r="24" spans="2:15" x14ac:dyDescent="0.2">
      <c r="B24" s="2" t="s">
        <v>230</v>
      </c>
      <c r="C24" s="2">
        <v>4.8</v>
      </c>
      <c r="G24" s="2">
        <v>9.5500000000000007</v>
      </c>
    </row>
    <row r="25" spans="2:15" x14ac:dyDescent="0.2">
      <c r="B25" s="2" t="s">
        <v>231</v>
      </c>
      <c r="C25" s="2">
        <v>0.84</v>
      </c>
      <c r="G25" s="2">
        <v>0.83</v>
      </c>
    </row>
    <row r="26" spans="2:15" x14ac:dyDescent="0.2">
      <c r="B26" s="2" t="s">
        <v>4</v>
      </c>
      <c r="C26" s="2">
        <v>0</v>
      </c>
      <c r="G26" s="2">
        <v>0</v>
      </c>
      <c r="J26" s="2">
        <v>0</v>
      </c>
    </row>
    <row r="27" spans="2:15" x14ac:dyDescent="0.2">
      <c r="B27" s="2" t="s">
        <v>232</v>
      </c>
      <c r="C27" s="2">
        <f>SUM(C23:C26)</f>
        <v>15.239999999999998</v>
      </c>
      <c r="D27" s="2">
        <f t="shared" ref="D27:F27" si="20">SUM(D23:D26)</f>
        <v>0</v>
      </c>
      <c r="E27" s="2">
        <f t="shared" si="20"/>
        <v>0</v>
      </c>
      <c r="F27" s="2">
        <f t="shared" si="20"/>
        <v>0</v>
      </c>
      <c r="G27" s="2">
        <f>SUM(G23:G26)</f>
        <v>17.38</v>
      </c>
    </row>
  </sheetData>
  <hyperlinks>
    <hyperlink ref="A1" location="Main!A1" display="Main" xr:uid="{FEFF9FE4-FF08-4C0F-AE91-76DBC15FD00A}"/>
  </hyperlink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143176-ED9F-48BB-829E-6310A8502A04}">
  <dimension ref="A1:G41"/>
  <sheetViews>
    <sheetView workbookViewId="0">
      <pane ySplit="2" topLeftCell="A3" activePane="bottomLeft" state="frozen"/>
      <selection pane="bottomLeft" activeCell="G27" sqref="G27"/>
    </sheetView>
  </sheetViews>
  <sheetFormatPr defaultRowHeight="12.75" x14ac:dyDescent="0.2"/>
  <cols>
    <col min="1" max="1" width="5" bestFit="1" customWidth="1"/>
    <col min="2" max="2" width="5.28515625" bestFit="1" customWidth="1"/>
    <col min="3" max="3" width="9.42578125" bestFit="1" customWidth="1"/>
  </cols>
  <sheetData>
    <row r="1" spans="1:5" x14ac:dyDescent="0.2">
      <c r="A1" s="16" t="s">
        <v>7</v>
      </c>
      <c r="B1" s="16"/>
      <c r="C1" s="16"/>
    </row>
    <row r="2" spans="1:5" x14ac:dyDescent="0.2">
      <c r="A2" s="16"/>
      <c r="B2" t="s">
        <v>293</v>
      </c>
      <c r="C2" t="s">
        <v>294</v>
      </c>
      <c r="D2" t="s">
        <v>295</v>
      </c>
      <c r="E2" t="s">
        <v>292</v>
      </c>
    </row>
    <row r="3" spans="1:5" x14ac:dyDescent="0.2">
      <c r="A3" s="16"/>
      <c r="D3" t="s">
        <v>288</v>
      </c>
    </row>
    <row r="4" spans="1:5" x14ac:dyDescent="0.2">
      <c r="E4" t="s">
        <v>279</v>
      </c>
    </row>
    <row r="5" spans="1:5" x14ac:dyDescent="0.2">
      <c r="E5" t="s">
        <v>278</v>
      </c>
    </row>
    <row r="6" spans="1:5" x14ac:dyDescent="0.2">
      <c r="E6" t="s">
        <v>277</v>
      </c>
    </row>
    <row r="7" spans="1:5" x14ac:dyDescent="0.2">
      <c r="E7" t="s">
        <v>276</v>
      </c>
    </row>
    <row r="8" spans="1:5" x14ac:dyDescent="0.2">
      <c r="E8" t="s">
        <v>275</v>
      </c>
    </row>
    <row r="9" spans="1:5" x14ac:dyDescent="0.2">
      <c r="E9" t="s">
        <v>274</v>
      </c>
    </row>
    <row r="10" spans="1:5" x14ac:dyDescent="0.2">
      <c r="E10" t="s">
        <v>273</v>
      </c>
    </row>
    <row r="11" spans="1:5" x14ac:dyDescent="0.2">
      <c r="E11" t="s">
        <v>272</v>
      </c>
    </row>
    <row r="13" spans="1:5" x14ac:dyDescent="0.2">
      <c r="E13" t="s">
        <v>271</v>
      </c>
    </row>
    <row r="14" spans="1:5" x14ac:dyDescent="0.2">
      <c r="E14" t="s">
        <v>270</v>
      </c>
    </row>
    <row r="15" spans="1:5" x14ac:dyDescent="0.2">
      <c r="E15" t="s">
        <v>269</v>
      </c>
    </row>
    <row r="16" spans="1:5" x14ac:dyDescent="0.2">
      <c r="E16" t="s">
        <v>268</v>
      </c>
    </row>
    <row r="17" spans="5:5" x14ac:dyDescent="0.2">
      <c r="E17" t="s">
        <v>267</v>
      </c>
    </row>
    <row r="19" spans="5:5" x14ac:dyDescent="0.2">
      <c r="E19" t="s">
        <v>266</v>
      </c>
    </row>
    <row r="20" spans="5:5" x14ac:dyDescent="0.2">
      <c r="E20" t="s">
        <v>265</v>
      </c>
    </row>
    <row r="21" spans="5:5" x14ac:dyDescent="0.2">
      <c r="E21" t="s">
        <v>264</v>
      </c>
    </row>
    <row r="22" spans="5:5" x14ac:dyDescent="0.2">
      <c r="E22" t="s">
        <v>263</v>
      </c>
    </row>
    <row r="23" spans="5:5" x14ac:dyDescent="0.2">
      <c r="E23" s="22" t="s">
        <v>262</v>
      </c>
    </row>
    <row r="24" spans="5:5" x14ac:dyDescent="0.2">
      <c r="E24" t="s">
        <v>261</v>
      </c>
    </row>
    <row r="25" spans="5:5" x14ac:dyDescent="0.2">
      <c r="E25" t="s">
        <v>260</v>
      </c>
    </row>
    <row r="26" spans="5:5" x14ac:dyDescent="0.2">
      <c r="E26" t="s">
        <v>259</v>
      </c>
    </row>
    <row r="27" spans="5:5" x14ac:dyDescent="0.2">
      <c r="E27" t="s">
        <v>258</v>
      </c>
    </row>
    <row r="28" spans="5:5" x14ac:dyDescent="0.2">
      <c r="E28" t="s">
        <v>257</v>
      </c>
    </row>
    <row r="29" spans="5:5" x14ac:dyDescent="0.2">
      <c r="E29" t="s">
        <v>256</v>
      </c>
    </row>
    <row r="30" spans="5:5" x14ac:dyDescent="0.2">
      <c r="E30" t="s">
        <v>255</v>
      </c>
    </row>
    <row r="31" spans="5:5" x14ac:dyDescent="0.2">
      <c r="E31" t="s">
        <v>254</v>
      </c>
    </row>
    <row r="32" spans="5:5" x14ac:dyDescent="0.2">
      <c r="E32" t="s">
        <v>253</v>
      </c>
    </row>
    <row r="33" spans="3:7" x14ac:dyDescent="0.2">
      <c r="E33" t="s">
        <v>252</v>
      </c>
    </row>
    <row r="34" spans="3:7" x14ac:dyDescent="0.2">
      <c r="E34" t="s">
        <v>251</v>
      </c>
    </row>
    <row r="35" spans="3:7" x14ac:dyDescent="0.2">
      <c r="E35" t="s">
        <v>250</v>
      </c>
    </row>
    <row r="36" spans="3:7" x14ac:dyDescent="0.2">
      <c r="E36" t="s">
        <v>249</v>
      </c>
    </row>
    <row r="39" spans="3:7" x14ac:dyDescent="0.2">
      <c r="C39">
        <v>5</v>
      </c>
      <c r="D39" t="s">
        <v>67</v>
      </c>
      <c r="E39" s="16" t="s">
        <v>301</v>
      </c>
      <c r="G39" t="s">
        <v>302</v>
      </c>
    </row>
    <row r="40" spans="3:7" x14ac:dyDescent="0.2">
      <c r="G40" t="s">
        <v>303</v>
      </c>
    </row>
    <row r="41" spans="3:7" x14ac:dyDescent="0.2">
      <c r="G41" t="s">
        <v>304</v>
      </c>
    </row>
  </sheetData>
  <hyperlinks>
    <hyperlink ref="A1" location="Main!A1" display="Main" xr:uid="{127D6958-AF59-49AD-8259-248DF02AA6BA}"/>
    <hyperlink ref="E39" r:id="rId1" display="https://doi.org/10.1007/164_2017_35" xr:uid="{C037F054-7107-4C63-B468-84470688DC8D}"/>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327CA3-E58D-4FF3-8B47-41B755D3BE55}">
  <dimension ref="A1:E41"/>
  <sheetViews>
    <sheetView zoomScale="130" zoomScaleNormal="130" workbookViewId="0">
      <selection activeCell="F5" sqref="F5"/>
    </sheetView>
  </sheetViews>
  <sheetFormatPr defaultRowHeight="12.75" x14ac:dyDescent="0.2"/>
  <cols>
    <col min="1" max="1" width="5" bestFit="1" customWidth="1"/>
  </cols>
  <sheetData>
    <row r="1" spans="1:5" x14ac:dyDescent="0.2">
      <c r="A1" s="16" t="s">
        <v>7</v>
      </c>
    </row>
    <row r="2" spans="1:5" x14ac:dyDescent="0.2">
      <c r="B2" t="s">
        <v>289</v>
      </c>
    </row>
    <row r="3" spans="1:5" x14ac:dyDescent="0.2">
      <c r="C3" s="20" t="s">
        <v>290</v>
      </c>
      <c r="D3" s="20" t="s">
        <v>291</v>
      </c>
      <c r="E3" s="20" t="s">
        <v>292</v>
      </c>
    </row>
    <row r="4" spans="1:5" x14ac:dyDescent="0.2">
      <c r="B4">
        <v>1</v>
      </c>
    </row>
    <row r="5" spans="1:5" x14ac:dyDescent="0.2">
      <c r="B5">
        <f>B4+1</f>
        <v>2</v>
      </c>
    </row>
    <row r="6" spans="1:5" x14ac:dyDescent="0.2">
      <c r="B6">
        <f t="shared" ref="B6:B41" si="0">B5+1</f>
        <v>3</v>
      </c>
    </row>
    <row r="7" spans="1:5" x14ac:dyDescent="0.2">
      <c r="B7">
        <f t="shared" si="0"/>
        <v>4</v>
      </c>
    </row>
    <row r="8" spans="1:5" x14ac:dyDescent="0.2">
      <c r="B8">
        <f t="shared" si="0"/>
        <v>5</v>
      </c>
    </row>
    <row r="9" spans="1:5" x14ac:dyDescent="0.2">
      <c r="B9">
        <f t="shared" si="0"/>
        <v>6</v>
      </c>
    </row>
    <row r="10" spans="1:5" x14ac:dyDescent="0.2">
      <c r="B10">
        <f t="shared" si="0"/>
        <v>7</v>
      </c>
    </row>
    <row r="11" spans="1:5" x14ac:dyDescent="0.2">
      <c r="B11">
        <f t="shared" si="0"/>
        <v>8</v>
      </c>
    </row>
    <row r="12" spans="1:5" x14ac:dyDescent="0.2">
      <c r="B12">
        <f t="shared" si="0"/>
        <v>9</v>
      </c>
    </row>
    <row r="13" spans="1:5" x14ac:dyDescent="0.2">
      <c r="B13">
        <f t="shared" si="0"/>
        <v>10</v>
      </c>
    </row>
    <row r="14" spans="1:5" x14ac:dyDescent="0.2">
      <c r="B14">
        <f t="shared" si="0"/>
        <v>11</v>
      </c>
    </row>
    <row r="15" spans="1:5" x14ac:dyDescent="0.2">
      <c r="B15">
        <f t="shared" si="0"/>
        <v>12</v>
      </c>
    </row>
    <row r="16" spans="1:5" x14ac:dyDescent="0.2">
      <c r="B16">
        <f t="shared" si="0"/>
        <v>13</v>
      </c>
    </row>
    <row r="17" spans="2:2" x14ac:dyDescent="0.2">
      <c r="B17">
        <f t="shared" si="0"/>
        <v>14</v>
      </c>
    </row>
    <row r="18" spans="2:2" x14ac:dyDescent="0.2">
      <c r="B18">
        <f t="shared" si="0"/>
        <v>15</v>
      </c>
    </row>
    <row r="19" spans="2:2" x14ac:dyDescent="0.2">
      <c r="B19">
        <f t="shared" si="0"/>
        <v>16</v>
      </c>
    </row>
    <row r="20" spans="2:2" x14ac:dyDescent="0.2">
      <c r="B20">
        <f t="shared" si="0"/>
        <v>17</v>
      </c>
    </row>
    <row r="21" spans="2:2" x14ac:dyDescent="0.2">
      <c r="B21">
        <f t="shared" si="0"/>
        <v>18</v>
      </c>
    </row>
    <row r="22" spans="2:2" x14ac:dyDescent="0.2">
      <c r="B22">
        <f t="shared" si="0"/>
        <v>19</v>
      </c>
    </row>
    <row r="23" spans="2:2" x14ac:dyDescent="0.2">
      <c r="B23">
        <f t="shared" si="0"/>
        <v>20</v>
      </c>
    </row>
    <row r="24" spans="2:2" x14ac:dyDescent="0.2">
      <c r="B24">
        <f t="shared" si="0"/>
        <v>21</v>
      </c>
    </row>
    <row r="25" spans="2:2" x14ac:dyDescent="0.2">
      <c r="B25">
        <f t="shared" si="0"/>
        <v>22</v>
      </c>
    </row>
    <row r="26" spans="2:2" x14ac:dyDescent="0.2">
      <c r="B26">
        <f t="shared" si="0"/>
        <v>23</v>
      </c>
    </row>
    <row r="27" spans="2:2" x14ac:dyDescent="0.2">
      <c r="B27">
        <f t="shared" si="0"/>
        <v>24</v>
      </c>
    </row>
    <row r="28" spans="2:2" x14ac:dyDescent="0.2">
      <c r="B28">
        <f t="shared" si="0"/>
        <v>25</v>
      </c>
    </row>
    <row r="29" spans="2:2" x14ac:dyDescent="0.2">
      <c r="B29">
        <f t="shared" si="0"/>
        <v>26</v>
      </c>
    </row>
    <row r="30" spans="2:2" x14ac:dyDescent="0.2">
      <c r="B30">
        <f t="shared" si="0"/>
        <v>27</v>
      </c>
    </row>
    <row r="31" spans="2:2" x14ac:dyDescent="0.2">
      <c r="B31">
        <f t="shared" si="0"/>
        <v>28</v>
      </c>
    </row>
    <row r="32" spans="2:2" x14ac:dyDescent="0.2">
      <c r="B32">
        <f t="shared" si="0"/>
        <v>29</v>
      </c>
    </row>
    <row r="33" spans="2:2" x14ac:dyDescent="0.2">
      <c r="B33">
        <f t="shared" si="0"/>
        <v>30</v>
      </c>
    </row>
    <row r="34" spans="2:2" x14ac:dyDescent="0.2">
      <c r="B34">
        <f t="shared" si="0"/>
        <v>31</v>
      </c>
    </row>
    <row r="35" spans="2:2" x14ac:dyDescent="0.2">
      <c r="B35">
        <f t="shared" si="0"/>
        <v>32</v>
      </c>
    </row>
    <row r="36" spans="2:2" x14ac:dyDescent="0.2">
      <c r="B36">
        <f t="shared" si="0"/>
        <v>33</v>
      </c>
    </row>
    <row r="37" spans="2:2" x14ac:dyDescent="0.2">
      <c r="B37">
        <f t="shared" si="0"/>
        <v>34</v>
      </c>
    </row>
    <row r="38" spans="2:2" x14ac:dyDescent="0.2">
      <c r="B38">
        <f t="shared" si="0"/>
        <v>35</v>
      </c>
    </row>
    <row r="39" spans="2:2" x14ac:dyDescent="0.2">
      <c r="B39">
        <f t="shared" si="0"/>
        <v>36</v>
      </c>
    </row>
    <row r="40" spans="2:2" x14ac:dyDescent="0.2">
      <c r="B40">
        <f t="shared" si="0"/>
        <v>37</v>
      </c>
    </row>
    <row r="41" spans="2:2" x14ac:dyDescent="0.2">
      <c r="B41">
        <f t="shared" si="0"/>
        <v>38</v>
      </c>
    </row>
  </sheetData>
  <hyperlinks>
    <hyperlink ref="A1" location="Main!A1" display="Main" xr:uid="{8F71ED2B-118D-42B1-979A-6BE742942C0A}"/>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7ADA6D-3660-4286-832E-E0AFABF67ECE}">
  <dimension ref="A1:L23"/>
  <sheetViews>
    <sheetView zoomScale="130" zoomScaleNormal="130" workbookViewId="0">
      <selection activeCell="D15" sqref="D15"/>
    </sheetView>
  </sheetViews>
  <sheetFormatPr defaultRowHeight="12.75" x14ac:dyDescent="0.2"/>
  <cols>
    <col min="1" max="1" width="4.85546875" customWidth="1"/>
    <col min="2" max="2" width="20.42578125" customWidth="1"/>
    <col min="3" max="3" width="29.7109375" customWidth="1"/>
    <col min="4" max="4" width="139.140625" bestFit="1" customWidth="1"/>
    <col min="5" max="5" width="26.28515625" bestFit="1" customWidth="1"/>
  </cols>
  <sheetData>
    <row r="1" spans="1:12" x14ac:dyDescent="0.2">
      <c r="A1" s="16" t="s">
        <v>7</v>
      </c>
    </row>
    <row r="2" spans="1:12" x14ac:dyDescent="0.2">
      <c r="B2" t="s">
        <v>26</v>
      </c>
      <c r="C2" t="s">
        <v>67</v>
      </c>
    </row>
    <row r="3" spans="1:12" x14ac:dyDescent="0.2">
      <c r="C3" t="s">
        <v>71</v>
      </c>
    </row>
    <row r="5" spans="1:12" x14ac:dyDescent="0.2">
      <c r="B5" s="27" t="s">
        <v>165</v>
      </c>
      <c r="C5" s="28" t="s">
        <v>27</v>
      </c>
      <c r="D5" s="28" t="s">
        <v>145</v>
      </c>
      <c r="E5" s="28" t="s">
        <v>28</v>
      </c>
      <c r="F5" s="27" t="s">
        <v>146</v>
      </c>
      <c r="G5" s="28"/>
      <c r="H5" s="28"/>
      <c r="I5" s="29"/>
      <c r="J5" s="28"/>
      <c r="K5" s="28"/>
      <c r="L5" s="29"/>
    </row>
    <row r="6" spans="1:12" x14ac:dyDescent="0.2">
      <c r="B6" s="26" t="s">
        <v>160</v>
      </c>
      <c r="C6" t="s">
        <v>164</v>
      </c>
      <c r="D6" t="s">
        <v>161</v>
      </c>
      <c r="F6" s="31" t="s">
        <v>162</v>
      </c>
      <c r="L6" s="8"/>
    </row>
    <row r="7" spans="1:12" x14ac:dyDescent="0.2">
      <c r="B7" s="26" t="s">
        <v>143</v>
      </c>
      <c r="C7" t="s">
        <v>154</v>
      </c>
      <c r="D7" t="s">
        <v>155</v>
      </c>
      <c r="F7" s="31" t="s">
        <v>152</v>
      </c>
      <c r="H7" s="16" t="s">
        <v>153</v>
      </c>
      <c r="L7" s="8"/>
    </row>
    <row r="8" spans="1:12" x14ac:dyDescent="0.2">
      <c r="B8" s="26" t="s">
        <v>144</v>
      </c>
      <c r="C8" t="s">
        <v>159</v>
      </c>
      <c r="D8" t="s">
        <v>156</v>
      </c>
      <c r="F8" s="26"/>
      <c r="L8" s="8"/>
    </row>
    <row r="9" spans="1:12" x14ac:dyDescent="0.2">
      <c r="B9" s="26" t="s">
        <v>147</v>
      </c>
      <c r="C9" t="s">
        <v>149</v>
      </c>
      <c r="D9" t="s">
        <v>151</v>
      </c>
      <c r="F9" s="31" t="s">
        <v>150</v>
      </c>
      <c r="L9" s="8"/>
    </row>
    <row r="10" spans="1:12" x14ac:dyDescent="0.2">
      <c r="B10" s="26" t="s">
        <v>148</v>
      </c>
      <c r="C10" t="s">
        <v>149</v>
      </c>
      <c r="D10" t="s">
        <v>287</v>
      </c>
      <c r="F10" s="26"/>
      <c r="L10" s="8"/>
    </row>
    <row r="11" spans="1:12" x14ac:dyDescent="0.2">
      <c r="B11" s="26" t="s">
        <v>297</v>
      </c>
      <c r="C11" t="s">
        <v>300</v>
      </c>
      <c r="D11" t="s">
        <v>298</v>
      </c>
    </row>
    <row r="12" spans="1:12" x14ac:dyDescent="0.2">
      <c r="B12" s="22" t="s">
        <v>163</v>
      </c>
      <c r="C12" s="22" t="s">
        <v>299</v>
      </c>
    </row>
    <row r="14" spans="1:12" x14ac:dyDescent="0.2">
      <c r="B14" s="20" t="s">
        <v>69</v>
      </c>
      <c r="C14" s="20" t="s">
        <v>70</v>
      </c>
    </row>
    <row r="15" spans="1:12" x14ac:dyDescent="0.2">
      <c r="B15" s="16" t="s">
        <v>45</v>
      </c>
      <c r="C15" t="s">
        <v>68</v>
      </c>
    </row>
    <row r="16" spans="1:12" x14ac:dyDescent="0.2">
      <c r="B16" s="16" t="s">
        <v>157</v>
      </c>
      <c r="C16" t="s">
        <v>158</v>
      </c>
    </row>
    <row r="17" spans="2:4" x14ac:dyDescent="0.2">
      <c r="B17" s="16" t="s">
        <v>73</v>
      </c>
      <c r="C17" t="s">
        <v>74</v>
      </c>
    </row>
    <row r="18" spans="2:4" x14ac:dyDescent="0.2">
      <c r="B18" s="16" t="s">
        <v>83</v>
      </c>
    </row>
    <row r="19" spans="2:4" x14ac:dyDescent="0.2">
      <c r="B19" s="16" t="s">
        <v>72</v>
      </c>
    </row>
    <row r="22" spans="2:4" x14ac:dyDescent="0.2">
      <c r="B22" s="20"/>
    </row>
    <row r="23" spans="2:4" x14ac:dyDescent="0.2">
      <c r="D23" t="s">
        <v>42</v>
      </c>
    </row>
  </sheetData>
  <hyperlinks>
    <hyperlink ref="B15" r:id="rId1" xr:uid="{908679FD-F137-4CE4-B11B-ED5832B74FC8}"/>
    <hyperlink ref="B17" r:id="rId2" xr:uid="{E3455CA4-1BB2-48FF-A8BE-EE6BC790D76D}"/>
    <hyperlink ref="A1" location="Main!A1" display="Main" xr:uid="{BFB01A54-03EB-45AD-B81A-4B9884E950F3}"/>
    <hyperlink ref="B18" r:id="rId3" xr:uid="{537C62E8-A33B-452F-B341-B20D35812B70}"/>
    <hyperlink ref="B16" r:id="rId4" xr:uid="{A75EFDBD-BD0A-4B0D-8FDD-7EEB593AC22D}"/>
    <hyperlink ref="B19" r:id="rId5" xr:uid="{93C25C51-39B9-4C01-8868-36CDAA6666FE}"/>
    <hyperlink ref="F9" r:id="rId6" xr:uid="{774CDFC4-8ABC-4DC8-BFB9-15E69DD27F20}"/>
    <hyperlink ref="F7" r:id="rId7" xr:uid="{A15B22D9-F4B3-489C-8E8A-F310CE667BC2}"/>
    <hyperlink ref="F6" r:id="rId8" xr:uid="{2B91592D-BEAD-42D0-85CC-8520953ED12A}"/>
    <hyperlink ref="H7" r:id="rId9" xr:uid="{FCD5D540-E5E7-4A90-AF91-843C27195409}"/>
  </hyperlinks>
  <pageMargins left="0.7" right="0.7" top="0.75" bottom="0.75" header="0.3" footer="0.3"/>
  <pageSetup orientation="portrait" horizontalDpi="300" verticalDpi="300" r:id="rId1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A50582-DC4D-4F23-97CC-A8C90BE99A2E}">
  <dimension ref="A1:U94"/>
  <sheetViews>
    <sheetView tabSelected="1" zoomScaleNormal="100" workbookViewId="0">
      <selection activeCell="P25" sqref="P25"/>
    </sheetView>
  </sheetViews>
  <sheetFormatPr defaultRowHeight="12.75" x14ac:dyDescent="0.2"/>
  <cols>
    <col min="1" max="1" width="4.5703125" customWidth="1"/>
    <col min="2" max="2" width="11.7109375" customWidth="1"/>
    <col min="3" max="3" width="16.85546875" customWidth="1"/>
    <col min="4" max="4" width="12.140625" customWidth="1"/>
  </cols>
  <sheetData>
    <row r="1" spans="1:21" x14ac:dyDescent="0.2">
      <c r="A1" s="16" t="s">
        <v>7</v>
      </c>
    </row>
    <row r="2" spans="1:21" x14ac:dyDescent="0.2">
      <c r="B2" t="s">
        <v>47</v>
      </c>
      <c r="C2" t="s">
        <v>50</v>
      </c>
    </row>
    <row r="3" spans="1:21" x14ac:dyDescent="0.2">
      <c r="B3" t="s">
        <v>48</v>
      </c>
      <c r="C3" t="s">
        <v>247</v>
      </c>
    </row>
    <row r="4" spans="1:21" x14ac:dyDescent="0.2">
      <c r="B4" t="s">
        <v>27</v>
      </c>
      <c r="C4" t="s">
        <v>133</v>
      </c>
    </row>
    <row r="5" spans="1:21" x14ac:dyDescent="0.2">
      <c r="B5" t="s">
        <v>28</v>
      </c>
      <c r="C5" t="s">
        <v>305</v>
      </c>
    </row>
    <row r="6" spans="1:21" x14ac:dyDescent="0.2">
      <c r="B6" t="s">
        <v>245</v>
      </c>
    </row>
    <row r="7" spans="1:21" x14ac:dyDescent="0.2">
      <c r="B7" t="s">
        <v>246</v>
      </c>
      <c r="C7" t="s">
        <v>248</v>
      </c>
    </row>
    <row r="8" spans="1:21" x14ac:dyDescent="0.2">
      <c r="B8" t="s">
        <v>29</v>
      </c>
      <c r="C8" s="39">
        <v>1</v>
      </c>
      <c r="P8" s="4"/>
      <c r="Q8" s="4"/>
      <c r="R8" s="4"/>
      <c r="S8" s="4"/>
      <c r="T8" s="4"/>
      <c r="U8" s="4"/>
    </row>
    <row r="9" spans="1:21" x14ac:dyDescent="0.2">
      <c r="B9" t="s">
        <v>51</v>
      </c>
      <c r="C9" t="s">
        <v>120</v>
      </c>
    </row>
    <row r="10" spans="1:21" x14ac:dyDescent="0.2">
      <c r="B10" t="s">
        <v>46</v>
      </c>
    </row>
    <row r="11" spans="1:21" x14ac:dyDescent="0.2">
      <c r="C11" s="20" t="s">
        <v>103</v>
      </c>
    </row>
    <row r="14" spans="1:21" x14ac:dyDescent="0.2">
      <c r="C14" s="20" t="s">
        <v>102</v>
      </c>
    </row>
    <row r="15" spans="1:21" x14ac:dyDescent="0.2">
      <c r="C15" s="20" t="s">
        <v>78</v>
      </c>
    </row>
    <row r="16" spans="1:21" x14ac:dyDescent="0.2">
      <c r="C16" t="s">
        <v>65</v>
      </c>
    </row>
    <row r="17" spans="1:15" x14ac:dyDescent="0.2">
      <c r="C17" t="s">
        <v>66</v>
      </c>
    </row>
    <row r="19" spans="1:15" x14ac:dyDescent="0.2">
      <c r="C19" t="s">
        <v>119</v>
      </c>
    </row>
    <row r="20" spans="1:15" x14ac:dyDescent="0.2">
      <c r="C20" t="s">
        <v>76</v>
      </c>
    </row>
    <row r="21" spans="1:15" x14ac:dyDescent="0.2">
      <c r="C21" t="s">
        <v>60</v>
      </c>
    </row>
    <row r="22" spans="1:15" x14ac:dyDescent="0.2">
      <c r="C22" t="s">
        <v>187</v>
      </c>
    </row>
    <row r="23" spans="1:15" x14ac:dyDescent="0.2">
      <c r="C23" t="s">
        <v>188</v>
      </c>
    </row>
    <row r="25" spans="1:15" x14ac:dyDescent="0.2">
      <c r="D25" t="s">
        <v>174</v>
      </c>
      <c r="G25" t="s">
        <v>175</v>
      </c>
      <c r="J25" t="s">
        <v>176</v>
      </c>
      <c r="M25" t="s">
        <v>177</v>
      </c>
    </row>
    <row r="26" spans="1:15" x14ac:dyDescent="0.2">
      <c r="D26" s="32" t="s">
        <v>90</v>
      </c>
      <c r="G26" s="32" t="s">
        <v>90</v>
      </c>
      <c r="J26" s="32" t="s">
        <v>90</v>
      </c>
      <c r="M26" s="32" t="s">
        <v>90</v>
      </c>
    </row>
    <row r="27" spans="1:15" x14ac:dyDescent="0.2">
      <c r="C27" t="s">
        <v>283</v>
      </c>
      <c r="D27">
        <v>30.4</v>
      </c>
      <c r="G27" s="32"/>
      <c r="J27" s="32"/>
      <c r="M27" s="32"/>
    </row>
    <row r="28" spans="1:15" x14ac:dyDescent="0.2">
      <c r="C28" t="s">
        <v>285</v>
      </c>
      <c r="D28">
        <v>28.4</v>
      </c>
      <c r="G28" s="32"/>
      <c r="J28" s="32"/>
      <c r="M28" s="32"/>
    </row>
    <row r="29" spans="1:15" x14ac:dyDescent="0.2">
      <c r="C29" t="s">
        <v>286</v>
      </c>
      <c r="D29">
        <v>28.9</v>
      </c>
      <c r="G29" s="32"/>
      <c r="J29" s="32"/>
      <c r="M29" s="32"/>
    </row>
    <row r="30" spans="1:15" x14ac:dyDescent="0.2">
      <c r="D30" s="32"/>
      <c r="G30" s="32"/>
      <c r="J30" s="32"/>
      <c r="M30" s="32"/>
    </row>
    <row r="31" spans="1:15" x14ac:dyDescent="0.2">
      <c r="A31" t="s">
        <v>282</v>
      </c>
      <c r="B31" s="1"/>
      <c r="C31" t="s">
        <v>284</v>
      </c>
      <c r="D31">
        <v>5.5819999999999999</v>
      </c>
      <c r="G31" s="30">
        <v>-7.56</v>
      </c>
      <c r="J31">
        <v>1.7490000000000001</v>
      </c>
      <c r="M31">
        <v>4.883</v>
      </c>
    </row>
    <row r="32" spans="1:15" x14ac:dyDescent="0.2">
      <c r="A32" t="s">
        <v>280</v>
      </c>
      <c r="B32" s="1">
        <f>(-0.228--3.639)/(2*1.96)</f>
        <v>0.87015306122448965</v>
      </c>
      <c r="C32" t="s">
        <v>81</v>
      </c>
      <c r="D32" s="30">
        <v>3.65</v>
      </c>
      <c r="E32" s="30">
        <f>D32-D31</f>
        <v>-1.9319999999999999</v>
      </c>
      <c r="F32" t="s">
        <v>166</v>
      </c>
      <c r="G32" s="30">
        <v>-6.702</v>
      </c>
      <c r="H32" s="30">
        <f>G32-G31</f>
        <v>0.85799999999999965</v>
      </c>
      <c r="I32" t="s">
        <v>168</v>
      </c>
      <c r="J32">
        <v>1.2529999999999999</v>
      </c>
      <c r="K32" s="30">
        <f>J32-J31</f>
        <v>-0.49600000000000022</v>
      </c>
      <c r="L32" s="22" t="s">
        <v>170</v>
      </c>
      <c r="M32">
        <v>4.6340000000000003</v>
      </c>
      <c r="N32" s="30">
        <f>M32-M31</f>
        <v>-0.24899999999999967</v>
      </c>
      <c r="O32" s="22" t="s">
        <v>172</v>
      </c>
    </row>
    <row r="33" spans="1:15" x14ac:dyDescent="0.2">
      <c r="A33" t="s">
        <v>281</v>
      </c>
      <c r="B33" s="1">
        <f>(-0.319--3.979)/(2*1.96)</f>
        <v>0.93367346938775519</v>
      </c>
      <c r="C33" t="s">
        <v>82</v>
      </c>
      <c r="D33">
        <v>3.4359999999999999</v>
      </c>
      <c r="E33" s="30">
        <f>D33-D31</f>
        <v>-2.1459999999999999</v>
      </c>
      <c r="F33" s="22" t="s">
        <v>167</v>
      </c>
      <c r="G33" s="30">
        <v>-6.94</v>
      </c>
      <c r="H33" s="30">
        <f>G33-G31</f>
        <v>0.61999999999999922</v>
      </c>
      <c r="I33" t="s">
        <v>169</v>
      </c>
      <c r="J33" s="30">
        <v>1.29</v>
      </c>
      <c r="K33" s="30">
        <f>J33-J31</f>
        <v>-0.45900000000000007</v>
      </c>
      <c r="L33" t="s">
        <v>171</v>
      </c>
      <c r="M33">
        <v>4.5679999999999996</v>
      </c>
      <c r="N33" s="30">
        <f>M33-M31</f>
        <v>-0.31500000000000039</v>
      </c>
      <c r="O33" s="22" t="s">
        <v>173</v>
      </c>
    </row>
    <row r="34" spans="1:15" x14ac:dyDescent="0.2">
      <c r="E34" s="4"/>
      <c r="F34" s="4"/>
      <c r="I34" s="30"/>
      <c r="K34" s="1"/>
      <c r="L34" s="30" t="s">
        <v>42</v>
      </c>
    </row>
    <row r="35" spans="1:15" x14ac:dyDescent="0.2">
      <c r="C35" t="s">
        <v>178</v>
      </c>
    </row>
    <row r="37" spans="1:15" x14ac:dyDescent="0.2">
      <c r="C37" t="s">
        <v>140</v>
      </c>
    </row>
    <row r="38" spans="1:15" x14ac:dyDescent="0.2">
      <c r="D38" t="s">
        <v>141</v>
      </c>
      <c r="E38" t="s">
        <v>55</v>
      </c>
    </row>
    <row r="39" spans="1:15" x14ac:dyDescent="0.2">
      <c r="C39" t="s">
        <v>52</v>
      </c>
      <c r="D39">
        <v>67</v>
      </c>
      <c r="E39">
        <v>168</v>
      </c>
      <c r="F39" s="4">
        <f>D39/E39</f>
        <v>0.39880952380952384</v>
      </c>
      <c r="H39" s="4"/>
    </row>
    <row r="40" spans="1:15" x14ac:dyDescent="0.2">
      <c r="C40" t="s">
        <v>53</v>
      </c>
      <c r="D40">
        <v>41</v>
      </c>
      <c r="E40">
        <v>167</v>
      </c>
      <c r="F40" s="4">
        <f>D40/E40</f>
        <v>0.24550898203592814</v>
      </c>
      <c r="G40" s="4"/>
      <c r="H40" s="4"/>
    </row>
    <row r="41" spans="1:15" x14ac:dyDescent="0.2">
      <c r="C41" t="s">
        <v>54</v>
      </c>
      <c r="D41">
        <v>12</v>
      </c>
      <c r="E41">
        <v>168</v>
      </c>
      <c r="F41" s="4">
        <f>D41/E41</f>
        <v>7.1428571428571425E-2</v>
      </c>
      <c r="H41" s="4"/>
    </row>
    <row r="42" spans="1:15" x14ac:dyDescent="0.2">
      <c r="F42" s="4"/>
      <c r="G42" s="4"/>
    </row>
    <row r="43" spans="1:15" x14ac:dyDescent="0.2">
      <c r="C43" t="s">
        <v>56</v>
      </c>
    </row>
    <row r="44" spans="1:15" x14ac:dyDescent="0.2">
      <c r="C44" t="s">
        <v>179</v>
      </c>
    </row>
    <row r="45" spans="1:15" x14ac:dyDescent="0.2">
      <c r="C45" t="s">
        <v>194</v>
      </c>
      <c r="E45" t="s">
        <v>195</v>
      </c>
    </row>
    <row r="46" spans="1:15" x14ac:dyDescent="0.2">
      <c r="C46" t="s">
        <v>236</v>
      </c>
    </row>
    <row r="47" spans="1:15" x14ac:dyDescent="0.2">
      <c r="C47" t="s">
        <v>237</v>
      </c>
    </row>
    <row r="49" spans="3:21" x14ac:dyDescent="0.2">
      <c r="C49" s="20" t="s">
        <v>80</v>
      </c>
    </row>
    <row r="50" spans="3:21" x14ac:dyDescent="0.2">
      <c r="C50" t="s">
        <v>77</v>
      </c>
    </row>
    <row r="52" spans="3:21" x14ac:dyDescent="0.2">
      <c r="C52" s="20" t="s">
        <v>221</v>
      </c>
    </row>
    <row r="53" spans="3:21" x14ac:dyDescent="0.2">
      <c r="C53" s="20"/>
    </row>
    <row r="54" spans="3:21" x14ac:dyDescent="0.2">
      <c r="C54" s="20" t="s">
        <v>222</v>
      </c>
    </row>
    <row r="55" spans="3:21" x14ac:dyDescent="0.2">
      <c r="C55" s="20"/>
    </row>
    <row r="56" spans="3:21" x14ac:dyDescent="0.2">
      <c r="C56" s="16" t="s">
        <v>223</v>
      </c>
    </row>
    <row r="57" spans="3:21" x14ac:dyDescent="0.2">
      <c r="C57" s="20" t="s">
        <v>79</v>
      </c>
    </row>
    <row r="60" spans="3:21" x14ac:dyDescent="0.2">
      <c r="D60">
        <v>2025</v>
      </c>
      <c r="E60">
        <f>D60+1</f>
        <v>2026</v>
      </c>
      <c r="F60">
        <f t="shared" ref="F60:U60" si="0">E60+1</f>
        <v>2027</v>
      </c>
      <c r="G60">
        <f t="shared" si="0"/>
        <v>2028</v>
      </c>
      <c r="H60">
        <f t="shared" si="0"/>
        <v>2029</v>
      </c>
      <c r="I60">
        <f t="shared" si="0"/>
        <v>2030</v>
      </c>
      <c r="J60">
        <f t="shared" si="0"/>
        <v>2031</v>
      </c>
      <c r="K60">
        <f t="shared" si="0"/>
        <v>2032</v>
      </c>
      <c r="L60">
        <f t="shared" si="0"/>
        <v>2033</v>
      </c>
      <c r="M60">
        <f t="shared" si="0"/>
        <v>2034</v>
      </c>
      <c r="N60">
        <f t="shared" si="0"/>
        <v>2035</v>
      </c>
      <c r="O60">
        <f t="shared" si="0"/>
        <v>2036</v>
      </c>
      <c r="P60">
        <f t="shared" si="0"/>
        <v>2037</v>
      </c>
      <c r="Q60">
        <f t="shared" si="0"/>
        <v>2038</v>
      </c>
      <c r="R60">
        <f t="shared" si="0"/>
        <v>2039</v>
      </c>
      <c r="S60">
        <f t="shared" si="0"/>
        <v>2040</v>
      </c>
      <c r="T60">
        <f t="shared" si="0"/>
        <v>2041</v>
      </c>
      <c r="U60">
        <f t="shared" si="0"/>
        <v>2042</v>
      </c>
    </row>
    <row r="61" spans="3:21" x14ac:dyDescent="0.2">
      <c r="C61" t="s">
        <v>57</v>
      </c>
      <c r="D61" s="2">
        <f>42000000/1000000</f>
        <v>42</v>
      </c>
      <c r="E61" s="2">
        <f>D61*1.03</f>
        <v>43.26</v>
      </c>
      <c r="F61" s="2">
        <f>E61*1.03</f>
        <v>44.5578</v>
      </c>
      <c r="G61" s="2">
        <f t="shared" ref="G61:U61" si="1">F61*1.03</f>
        <v>45.894534</v>
      </c>
      <c r="H61" s="2">
        <f t="shared" si="1"/>
        <v>47.271370019999999</v>
      </c>
      <c r="I61" s="2">
        <f t="shared" si="1"/>
        <v>48.689511120600002</v>
      </c>
      <c r="J61" s="2">
        <f t="shared" si="1"/>
        <v>50.150196454218005</v>
      </c>
      <c r="K61" s="2">
        <f t="shared" si="1"/>
        <v>51.654702347844548</v>
      </c>
      <c r="L61" s="2">
        <f t="shared" si="1"/>
        <v>53.204343418279883</v>
      </c>
      <c r="M61" s="2">
        <f t="shared" si="1"/>
        <v>54.800473720828279</v>
      </c>
      <c r="N61" s="2">
        <f t="shared" si="1"/>
        <v>56.444487932453129</v>
      </c>
      <c r="O61" s="2">
        <f t="shared" si="1"/>
        <v>58.137822570426721</v>
      </c>
      <c r="P61" s="2">
        <f t="shared" si="1"/>
        <v>59.881957247539525</v>
      </c>
      <c r="Q61" s="2">
        <f t="shared" si="1"/>
        <v>61.678415964965716</v>
      </c>
      <c r="R61" s="2">
        <f t="shared" si="1"/>
        <v>63.528768443914686</v>
      </c>
      <c r="S61" s="2">
        <f t="shared" si="1"/>
        <v>65.434631497232132</v>
      </c>
      <c r="T61" s="2">
        <f t="shared" si="1"/>
        <v>67.397670442149092</v>
      </c>
      <c r="U61" s="2">
        <f t="shared" si="1"/>
        <v>69.419600555413567</v>
      </c>
    </row>
    <row r="62" spans="3:21" x14ac:dyDescent="0.2">
      <c r="C62" t="s">
        <v>58</v>
      </c>
      <c r="D62" s="2">
        <f>D61</f>
        <v>42</v>
      </c>
      <c r="E62" s="2">
        <f t="shared" ref="E62:U62" si="2">E61</f>
        <v>43.26</v>
      </c>
      <c r="F62" s="2">
        <f t="shared" si="2"/>
        <v>44.5578</v>
      </c>
      <c r="G62" s="2">
        <f t="shared" si="2"/>
        <v>45.894534</v>
      </c>
      <c r="H62" s="2">
        <f t="shared" si="2"/>
        <v>47.271370019999999</v>
      </c>
      <c r="I62" s="2">
        <f t="shared" si="2"/>
        <v>48.689511120600002</v>
      </c>
      <c r="J62" s="2">
        <f t="shared" si="2"/>
        <v>50.150196454218005</v>
      </c>
      <c r="K62" s="2">
        <f t="shared" si="2"/>
        <v>51.654702347844548</v>
      </c>
      <c r="L62" s="2">
        <f t="shared" si="2"/>
        <v>53.204343418279883</v>
      </c>
      <c r="M62" s="2">
        <f t="shared" si="2"/>
        <v>54.800473720828279</v>
      </c>
      <c r="N62" s="2">
        <f t="shared" si="2"/>
        <v>56.444487932453129</v>
      </c>
      <c r="O62" s="2">
        <f t="shared" si="2"/>
        <v>58.137822570426721</v>
      </c>
      <c r="P62" s="2">
        <f t="shared" si="2"/>
        <v>59.881957247539525</v>
      </c>
      <c r="Q62" s="2">
        <f t="shared" si="2"/>
        <v>61.678415964965716</v>
      </c>
      <c r="R62" s="2">
        <f t="shared" si="2"/>
        <v>63.528768443914686</v>
      </c>
      <c r="S62" s="2">
        <f t="shared" si="2"/>
        <v>65.434631497232132</v>
      </c>
      <c r="T62" s="2">
        <f t="shared" si="2"/>
        <v>67.397670442149092</v>
      </c>
      <c r="U62" s="2">
        <f t="shared" si="2"/>
        <v>69.419600555413567</v>
      </c>
    </row>
    <row r="63" spans="3:21" x14ac:dyDescent="0.2">
      <c r="C63" t="s">
        <v>0</v>
      </c>
      <c r="D63" s="2">
        <v>8</v>
      </c>
      <c r="E63" s="2">
        <v>8</v>
      </c>
      <c r="F63" s="2">
        <v>8</v>
      </c>
      <c r="G63" s="2">
        <v>8</v>
      </c>
      <c r="H63" s="2">
        <v>8</v>
      </c>
      <c r="I63" s="2">
        <v>8</v>
      </c>
      <c r="J63" s="2">
        <v>8</v>
      </c>
      <c r="K63" s="2">
        <v>8</v>
      </c>
      <c r="L63" s="2">
        <v>8</v>
      </c>
      <c r="M63" s="2">
        <v>8</v>
      </c>
      <c r="N63" s="2">
        <v>8</v>
      </c>
      <c r="O63" s="2">
        <v>8</v>
      </c>
      <c r="P63" s="2">
        <v>8</v>
      </c>
      <c r="Q63" s="2">
        <v>8</v>
      </c>
      <c r="R63" s="2">
        <v>8</v>
      </c>
      <c r="S63" s="2">
        <v>8</v>
      </c>
      <c r="T63" s="2">
        <v>8</v>
      </c>
      <c r="U63" s="2">
        <v>8</v>
      </c>
    </row>
    <row r="64" spans="3:21" x14ac:dyDescent="0.2">
      <c r="C64" t="s">
        <v>8</v>
      </c>
      <c r="D64" s="2">
        <v>0</v>
      </c>
      <c r="E64" s="2">
        <f t="shared" ref="E64:U64" si="3">E63*E62</f>
        <v>346.08</v>
      </c>
      <c r="F64" s="2">
        <f t="shared" si="3"/>
        <v>356.4624</v>
      </c>
      <c r="G64" s="2">
        <f t="shared" si="3"/>
        <v>367.156272</v>
      </c>
      <c r="H64" s="2">
        <f t="shared" si="3"/>
        <v>378.17096015999999</v>
      </c>
      <c r="I64" s="2">
        <f t="shared" si="3"/>
        <v>389.51608896480002</v>
      </c>
      <c r="J64" s="2">
        <f t="shared" si="3"/>
        <v>401.20157163374404</v>
      </c>
      <c r="K64" s="2">
        <f t="shared" si="3"/>
        <v>413.23761878275639</v>
      </c>
      <c r="L64" s="2">
        <f t="shared" si="3"/>
        <v>425.63474734623907</v>
      </c>
      <c r="M64" s="2">
        <f t="shared" si="3"/>
        <v>438.40378976662623</v>
      </c>
      <c r="N64" s="2">
        <f t="shared" si="3"/>
        <v>451.55590345962503</v>
      </c>
      <c r="O64" s="2">
        <f t="shared" si="3"/>
        <v>465.10258056341377</v>
      </c>
      <c r="P64" s="2">
        <f t="shared" si="3"/>
        <v>479.0556579803162</v>
      </c>
      <c r="Q64" s="2">
        <f t="shared" si="3"/>
        <v>493.42732771972572</v>
      </c>
      <c r="R64" s="2">
        <f t="shared" si="3"/>
        <v>508.23014755131749</v>
      </c>
      <c r="S64" s="2">
        <f t="shared" si="3"/>
        <v>523.47705197785706</v>
      </c>
      <c r="T64" s="2">
        <f t="shared" si="3"/>
        <v>539.18136353719274</v>
      </c>
      <c r="U64" s="2">
        <f t="shared" si="3"/>
        <v>555.35680444330853</v>
      </c>
    </row>
    <row r="66" spans="3:4" x14ac:dyDescent="0.2">
      <c r="C66" t="s">
        <v>23</v>
      </c>
      <c r="D66" s="4">
        <v>0.08</v>
      </c>
    </row>
    <row r="67" spans="3:4" x14ac:dyDescent="0.2">
      <c r="C67" t="s">
        <v>24</v>
      </c>
      <c r="D67" s="2">
        <f>NPV(D66,D64:U64)</f>
        <v>3545.9523657148516</v>
      </c>
    </row>
    <row r="69" spans="3:4" ht="17.25" x14ac:dyDescent="0.3">
      <c r="C69" s="21"/>
    </row>
    <row r="94" spans="5:11" x14ac:dyDescent="0.2">
      <c r="E94" s="22" t="s">
        <v>64</v>
      </c>
      <c r="G94" s="22" t="s">
        <v>63</v>
      </c>
      <c r="I94" s="22" t="s">
        <v>62</v>
      </c>
      <c r="K94" s="22" t="s">
        <v>61</v>
      </c>
    </row>
  </sheetData>
  <hyperlinks>
    <hyperlink ref="A1" location="Main!A1" display="Main" xr:uid="{507DDEA7-932D-4872-8D48-17F26FD11820}"/>
    <hyperlink ref="C56" r:id="rId1" xr:uid="{3F8A4554-BCCD-4C36-8BF7-0A962B659A3A}"/>
  </hyperlinks>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11E7C0-A819-4B90-9147-611A69F54962}">
  <dimension ref="A1:C22"/>
  <sheetViews>
    <sheetView zoomScale="130" zoomScaleNormal="130" workbookViewId="0">
      <selection activeCell="C25" sqref="C25"/>
    </sheetView>
  </sheetViews>
  <sheetFormatPr defaultRowHeight="12.75" x14ac:dyDescent="0.2"/>
  <cols>
    <col min="1" max="1" width="5" bestFit="1" customWidth="1"/>
    <col min="2" max="2" width="18" bestFit="1" customWidth="1"/>
    <col min="3" max="3" width="10.85546875" customWidth="1"/>
  </cols>
  <sheetData>
    <row r="1" spans="1:3" x14ac:dyDescent="0.2">
      <c r="A1" s="16" t="s">
        <v>7</v>
      </c>
    </row>
    <row r="2" spans="1:3" x14ac:dyDescent="0.2">
      <c r="B2" t="s">
        <v>99</v>
      </c>
      <c r="C2" s="23" t="s">
        <v>104</v>
      </c>
    </row>
    <row r="3" spans="1:3" x14ac:dyDescent="0.2">
      <c r="B3" t="s">
        <v>55</v>
      </c>
      <c r="C3" s="23">
        <v>509</v>
      </c>
    </row>
    <row r="4" spans="1:3" x14ac:dyDescent="0.2">
      <c r="B4" t="s">
        <v>93</v>
      </c>
      <c r="C4" s="25">
        <v>43458</v>
      </c>
    </row>
    <row r="5" spans="1:3" x14ac:dyDescent="0.2">
      <c r="B5" t="s">
        <v>94</v>
      </c>
      <c r="C5" s="25">
        <v>43649</v>
      </c>
    </row>
    <row r="6" spans="1:3" x14ac:dyDescent="0.2">
      <c r="B6" t="s">
        <v>31</v>
      </c>
      <c r="C6" s="23" t="s">
        <v>105</v>
      </c>
    </row>
    <row r="7" spans="1:3" x14ac:dyDescent="0.2">
      <c r="B7" t="s">
        <v>95</v>
      </c>
      <c r="C7" s="23" t="s">
        <v>106</v>
      </c>
    </row>
    <row r="8" spans="1:3" x14ac:dyDescent="0.2">
      <c r="C8" s="23" t="s">
        <v>107</v>
      </c>
    </row>
    <row r="9" spans="1:3" x14ac:dyDescent="0.2">
      <c r="C9" s="23" t="s">
        <v>108</v>
      </c>
    </row>
    <row r="10" spans="1:3" x14ac:dyDescent="0.2">
      <c r="C10" s="23" t="s">
        <v>109</v>
      </c>
    </row>
    <row r="11" spans="1:3" x14ac:dyDescent="0.2">
      <c r="B11" t="s">
        <v>110</v>
      </c>
      <c r="C11" s="24" t="s">
        <v>114</v>
      </c>
    </row>
    <row r="12" spans="1:3" x14ac:dyDescent="0.2">
      <c r="B12" t="s">
        <v>96</v>
      </c>
      <c r="C12" s="23" t="s">
        <v>82</v>
      </c>
    </row>
    <row r="13" spans="1:3" x14ac:dyDescent="0.2">
      <c r="C13" s="23" t="s">
        <v>81</v>
      </c>
    </row>
    <row r="14" spans="1:3" x14ac:dyDescent="0.2">
      <c r="C14" s="23" t="s">
        <v>61</v>
      </c>
    </row>
    <row r="15" spans="1:3" x14ac:dyDescent="0.2">
      <c r="B15" t="s">
        <v>97</v>
      </c>
      <c r="C15" s="23" t="s">
        <v>115</v>
      </c>
    </row>
    <row r="16" spans="1:3" x14ac:dyDescent="0.2">
      <c r="C16" s="23" t="s">
        <v>116</v>
      </c>
    </row>
    <row r="17" spans="2:3" x14ac:dyDescent="0.2">
      <c r="B17" t="s">
        <v>98</v>
      </c>
      <c r="C17" s="23" t="s">
        <v>117</v>
      </c>
    </row>
    <row r="18" spans="2:3" x14ac:dyDescent="0.2">
      <c r="C18" s="23" t="s">
        <v>118</v>
      </c>
    </row>
    <row r="19" spans="2:3" x14ac:dyDescent="0.2">
      <c r="B19" t="s">
        <v>121</v>
      </c>
      <c r="C19" s="23" t="s">
        <v>124</v>
      </c>
    </row>
    <row r="20" spans="2:3" x14ac:dyDescent="0.2">
      <c r="C20" s="23" t="s">
        <v>123</v>
      </c>
    </row>
    <row r="21" spans="2:3" x14ac:dyDescent="0.2">
      <c r="C21" s="23" t="s">
        <v>122</v>
      </c>
    </row>
    <row r="22" spans="2:3" x14ac:dyDescent="0.2">
      <c r="B22" t="s">
        <v>111</v>
      </c>
      <c r="C22" s="23" t="s">
        <v>112</v>
      </c>
    </row>
  </sheetData>
  <hyperlinks>
    <hyperlink ref="A1" location="Main!A1" display="Main" xr:uid="{A3A338AC-1754-4C3F-B2ED-FC5AE1155B74}"/>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17A629-C70F-4C12-A535-8EEC4DFE5F0F}">
  <dimension ref="A1:C21"/>
  <sheetViews>
    <sheetView zoomScale="130" zoomScaleNormal="130" workbookViewId="0">
      <selection activeCell="H29" sqref="H29"/>
    </sheetView>
  </sheetViews>
  <sheetFormatPr defaultRowHeight="12.75" x14ac:dyDescent="0.2"/>
  <cols>
    <col min="1" max="1" width="5" bestFit="1" customWidth="1"/>
    <col min="2" max="2" width="18" bestFit="1" customWidth="1"/>
    <col min="3" max="3" width="14.28515625" bestFit="1" customWidth="1"/>
  </cols>
  <sheetData>
    <row r="1" spans="1:3" x14ac:dyDescent="0.2">
      <c r="A1" s="16" t="s">
        <v>7</v>
      </c>
    </row>
    <row r="2" spans="1:3" x14ac:dyDescent="0.2">
      <c r="B2" t="s">
        <v>99</v>
      </c>
      <c r="C2" s="23" t="s">
        <v>100</v>
      </c>
    </row>
    <row r="3" spans="1:3" x14ac:dyDescent="0.2">
      <c r="B3" t="s">
        <v>55</v>
      </c>
      <c r="C3" s="23">
        <v>300</v>
      </c>
    </row>
    <row r="4" spans="1:3" x14ac:dyDescent="0.2">
      <c r="B4" t="s">
        <v>93</v>
      </c>
      <c r="C4" s="25">
        <v>43811</v>
      </c>
    </row>
    <row r="5" spans="1:3" x14ac:dyDescent="0.2">
      <c r="B5" t="s">
        <v>94</v>
      </c>
      <c r="C5" s="25" t="s">
        <v>180</v>
      </c>
    </row>
    <row r="6" spans="1:3" x14ac:dyDescent="0.2">
      <c r="B6" t="s">
        <v>31</v>
      </c>
      <c r="C6" s="23" t="s">
        <v>105</v>
      </c>
    </row>
    <row r="7" spans="1:3" x14ac:dyDescent="0.2">
      <c r="B7" t="s">
        <v>95</v>
      </c>
      <c r="C7" s="23" t="s">
        <v>101</v>
      </c>
    </row>
    <row r="8" spans="1:3" x14ac:dyDescent="0.2">
      <c r="C8" s="23" t="s">
        <v>182</v>
      </c>
    </row>
    <row r="9" spans="1:3" x14ac:dyDescent="0.2">
      <c r="B9" t="s">
        <v>110</v>
      </c>
      <c r="C9" s="23" t="s">
        <v>181</v>
      </c>
    </row>
    <row r="10" spans="1:3" x14ac:dyDescent="0.2">
      <c r="B10" t="s">
        <v>96</v>
      </c>
      <c r="C10" s="23" t="s">
        <v>49</v>
      </c>
    </row>
    <row r="11" spans="1:3" x14ac:dyDescent="0.2">
      <c r="B11" t="s">
        <v>97</v>
      </c>
      <c r="C11" s="23" t="s">
        <v>183</v>
      </c>
    </row>
    <row r="12" spans="1:3" x14ac:dyDescent="0.2">
      <c r="B12" t="s">
        <v>98</v>
      </c>
      <c r="C12" s="23" t="s">
        <v>184</v>
      </c>
    </row>
    <row r="13" spans="1:3" x14ac:dyDescent="0.2">
      <c r="C13" s="23" t="s">
        <v>185</v>
      </c>
    </row>
    <row r="14" spans="1:3" x14ac:dyDescent="0.2">
      <c r="B14" t="s">
        <v>111</v>
      </c>
      <c r="C14" s="23" t="s">
        <v>186</v>
      </c>
    </row>
    <row r="15" spans="1:3" x14ac:dyDescent="0.2">
      <c r="C15" s="23"/>
    </row>
    <row r="16" spans="1:3" x14ac:dyDescent="0.2">
      <c r="C16" s="23"/>
    </row>
    <row r="17" spans="3:3" x14ac:dyDescent="0.2">
      <c r="C17" s="23"/>
    </row>
    <row r="18" spans="3:3" x14ac:dyDescent="0.2">
      <c r="C18" s="23"/>
    </row>
    <row r="19" spans="3:3" x14ac:dyDescent="0.2">
      <c r="C19" s="23"/>
    </row>
    <row r="20" spans="3:3" x14ac:dyDescent="0.2">
      <c r="C20" s="23"/>
    </row>
    <row r="21" spans="3:3" x14ac:dyDescent="0.2">
      <c r="C21" s="23"/>
    </row>
  </sheetData>
  <hyperlinks>
    <hyperlink ref="A1" location="Main!A1" display="Main" xr:uid="{429A3FC5-F475-4B8F-B7A7-11479A38889E}"/>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430607-0784-43C7-B856-99EB5636C523}">
  <dimension ref="A1:R259"/>
  <sheetViews>
    <sheetView topLeftCell="A231" zoomScale="130" zoomScaleNormal="130" workbookViewId="0">
      <selection activeCell="G259" sqref="G259"/>
    </sheetView>
  </sheetViews>
  <sheetFormatPr defaultRowHeight="12.75" x14ac:dyDescent="0.2"/>
  <cols>
    <col min="1" max="1" width="5" bestFit="1" customWidth="1"/>
  </cols>
  <sheetData>
    <row r="1" spans="1:2" x14ac:dyDescent="0.2">
      <c r="A1" s="16" t="s">
        <v>7</v>
      </c>
    </row>
    <row r="2" spans="1:2" x14ac:dyDescent="0.2">
      <c r="B2" t="s">
        <v>189</v>
      </c>
    </row>
    <row r="3" spans="1:2" x14ac:dyDescent="0.2">
      <c r="B3" t="s">
        <v>190</v>
      </c>
    </row>
    <row r="5" spans="1:2" x14ac:dyDescent="0.2">
      <c r="B5" t="s">
        <v>84</v>
      </c>
    </row>
    <row r="16" spans="1:2" x14ac:dyDescent="0.2">
      <c r="B16" s="16" t="s">
        <v>85</v>
      </c>
    </row>
    <row r="17" spans="2:2" x14ac:dyDescent="0.2">
      <c r="B17" s="16" t="s">
        <v>86</v>
      </c>
    </row>
    <row r="18" spans="2:2" x14ac:dyDescent="0.2">
      <c r="B18" s="16" t="s">
        <v>87</v>
      </c>
    </row>
    <row r="19" spans="2:2" x14ac:dyDescent="0.2">
      <c r="B19" s="16" t="s">
        <v>88</v>
      </c>
    </row>
    <row r="21" spans="2:2" x14ac:dyDescent="0.2">
      <c r="B21" t="s">
        <v>89</v>
      </c>
    </row>
    <row r="62" spans="2:2" x14ac:dyDescent="0.2">
      <c r="B62" t="s">
        <v>127</v>
      </c>
    </row>
    <row r="63" spans="2:2" x14ac:dyDescent="0.2">
      <c r="B63" s="16" t="s">
        <v>128</v>
      </c>
    </row>
    <row r="65" spans="2:2" x14ac:dyDescent="0.2">
      <c r="B65" t="s">
        <v>126</v>
      </c>
    </row>
    <row r="66" spans="2:2" x14ac:dyDescent="0.2">
      <c r="B66" t="s">
        <v>92</v>
      </c>
    </row>
    <row r="67" spans="2:2" x14ac:dyDescent="0.2">
      <c r="B67" s="16" t="s">
        <v>91</v>
      </c>
    </row>
    <row r="69" spans="2:2" x14ac:dyDescent="0.2">
      <c r="B69" t="s">
        <v>125</v>
      </c>
    </row>
    <row r="81" spans="2:16" x14ac:dyDescent="0.2">
      <c r="B81" t="s">
        <v>129</v>
      </c>
    </row>
    <row r="82" spans="2:16" x14ac:dyDescent="0.2">
      <c r="B82" t="s">
        <v>130</v>
      </c>
    </row>
    <row r="84" spans="2:16" x14ac:dyDescent="0.2">
      <c r="B84" t="s">
        <v>132</v>
      </c>
    </row>
    <row r="85" spans="2:16" x14ac:dyDescent="0.2">
      <c r="B85" t="s">
        <v>131</v>
      </c>
    </row>
    <row r="94" spans="2:16" x14ac:dyDescent="0.2">
      <c r="L94" t="s">
        <v>200</v>
      </c>
    </row>
    <row r="95" spans="2:16" x14ac:dyDescent="0.2">
      <c r="L95" t="s">
        <v>197</v>
      </c>
      <c r="M95" t="s">
        <v>202</v>
      </c>
      <c r="N95" t="s">
        <v>90</v>
      </c>
      <c r="O95" t="s">
        <v>202</v>
      </c>
      <c r="P95" s="22" t="s">
        <v>198</v>
      </c>
    </row>
    <row r="96" spans="2:16" x14ac:dyDescent="0.2">
      <c r="J96" t="s">
        <v>203</v>
      </c>
      <c r="K96" t="s">
        <v>61</v>
      </c>
      <c r="L96">
        <v>29.18</v>
      </c>
      <c r="M96">
        <v>0.61</v>
      </c>
      <c r="N96">
        <v>33.26</v>
      </c>
      <c r="O96">
        <v>0.98</v>
      </c>
      <c r="P96" s="22">
        <f>N96-L96</f>
        <v>4.0799999999999983</v>
      </c>
    </row>
    <row r="97" spans="10:18" x14ac:dyDescent="0.2">
      <c r="J97" t="s">
        <v>204</v>
      </c>
      <c r="K97" t="s">
        <v>49</v>
      </c>
      <c r="L97">
        <v>27.62</v>
      </c>
      <c r="M97">
        <v>0.5</v>
      </c>
      <c r="N97">
        <v>30.36</v>
      </c>
      <c r="O97">
        <v>0.83</v>
      </c>
      <c r="P97" s="22">
        <f>N97-L97</f>
        <v>2.7399999999999984</v>
      </c>
      <c r="Q97" s="33" t="s">
        <v>206</v>
      </c>
    </row>
    <row r="98" spans="10:18" x14ac:dyDescent="0.2">
      <c r="P98" s="32" t="s">
        <v>199</v>
      </c>
    </row>
    <row r="99" spans="10:18" x14ac:dyDescent="0.2">
      <c r="J99" t="s">
        <v>205</v>
      </c>
      <c r="P99">
        <v>4.1100000000000003</v>
      </c>
    </row>
    <row r="100" spans="10:18" x14ac:dyDescent="0.2">
      <c r="P100">
        <v>2.2599999999999998</v>
      </c>
      <c r="Q100" t="s">
        <v>201</v>
      </c>
      <c r="R100" t="s">
        <v>207</v>
      </c>
    </row>
    <row r="101" spans="10:18" x14ac:dyDescent="0.2">
      <c r="J101" t="s">
        <v>42</v>
      </c>
    </row>
    <row r="181" spans="2:2" x14ac:dyDescent="0.2">
      <c r="B181" t="s">
        <v>134</v>
      </c>
    </row>
    <row r="182" spans="2:2" x14ac:dyDescent="0.2">
      <c r="B182" t="s">
        <v>135</v>
      </c>
    </row>
    <row r="183" spans="2:2" x14ac:dyDescent="0.2">
      <c r="B183" t="s">
        <v>136</v>
      </c>
    </row>
    <row r="184" spans="2:2" x14ac:dyDescent="0.2">
      <c r="B184" t="s">
        <v>137</v>
      </c>
    </row>
    <row r="185" spans="2:2" x14ac:dyDescent="0.2">
      <c r="B185" s="4" t="s">
        <v>138</v>
      </c>
    </row>
    <row r="186" spans="2:2" x14ac:dyDescent="0.2">
      <c r="B186" t="s">
        <v>139</v>
      </c>
    </row>
    <row r="188" spans="2:2" x14ac:dyDescent="0.2">
      <c r="B188" t="s">
        <v>191</v>
      </c>
    </row>
    <row r="189" spans="2:2" x14ac:dyDescent="0.2">
      <c r="B189" s="16" t="s">
        <v>142</v>
      </c>
    </row>
    <row r="225" spans="2:2" x14ac:dyDescent="0.2">
      <c r="B225" t="s">
        <v>209</v>
      </c>
    </row>
    <row r="226" spans="2:2" x14ac:dyDescent="0.2">
      <c r="B226" t="s">
        <v>210</v>
      </c>
    </row>
    <row r="227" spans="2:2" x14ac:dyDescent="0.2">
      <c r="B227" t="s">
        <v>211</v>
      </c>
    </row>
    <row r="228" spans="2:2" x14ac:dyDescent="0.2">
      <c r="B228" t="s">
        <v>212</v>
      </c>
    </row>
    <row r="229" spans="2:2" x14ac:dyDescent="0.2">
      <c r="B229" s="16" t="s">
        <v>213</v>
      </c>
    </row>
    <row r="253" spans="2:2" x14ac:dyDescent="0.2">
      <c r="B253" t="s">
        <v>214</v>
      </c>
    </row>
    <row r="254" spans="2:2" x14ac:dyDescent="0.2">
      <c r="B254" t="s">
        <v>215</v>
      </c>
    </row>
    <row r="255" spans="2:2" x14ac:dyDescent="0.2">
      <c r="B255" t="s">
        <v>216</v>
      </c>
    </row>
    <row r="256" spans="2:2" x14ac:dyDescent="0.2">
      <c r="B256" t="s">
        <v>217</v>
      </c>
    </row>
    <row r="257" spans="2:2" x14ac:dyDescent="0.2">
      <c r="B257" t="s">
        <v>218</v>
      </c>
    </row>
    <row r="258" spans="2:2" x14ac:dyDescent="0.2">
      <c r="B258" t="s">
        <v>219</v>
      </c>
    </row>
    <row r="259" spans="2:2" ht="14.25" x14ac:dyDescent="0.2">
      <c r="B259" s="34" t="s">
        <v>220</v>
      </c>
    </row>
  </sheetData>
  <hyperlinks>
    <hyperlink ref="A1" location="Main!A1" display="Main" xr:uid="{6FB31C8A-3385-4AC8-9CF1-43BACE682D63}"/>
    <hyperlink ref="B16" r:id="rId1" xr:uid="{7DAC69A2-E6FB-4E8D-98D9-32656E778B17}"/>
    <hyperlink ref="B17" r:id="rId2" xr:uid="{84F7155D-DE65-43F2-AD29-811608FCCBD1}"/>
    <hyperlink ref="B18" r:id="rId3" xr:uid="{7589E6CF-D112-4626-BDCD-22B4484E7E4B}"/>
    <hyperlink ref="B19" r:id="rId4" xr:uid="{FBDE0662-368D-48D3-9046-89712148CFBE}"/>
    <hyperlink ref="B189" r:id="rId5" xr:uid="{21447383-8AFE-43A5-BA6C-23895D981C82}"/>
    <hyperlink ref="B63" r:id="rId6" xr:uid="{5F30CA00-9B2C-49C1-B973-CB142652194C}"/>
    <hyperlink ref="B67" r:id="rId7" xr:uid="{56F2460C-89E4-4FB2-8811-5C224B2E411A}"/>
    <hyperlink ref="B229" r:id="rId8" xr:uid="{08711C54-FA17-4C78-939A-12EA28AE202F}"/>
  </hyperlinks>
  <pageMargins left="0.7" right="0.7" top="0.75" bottom="0.75" header="0.3" footer="0.3"/>
  <drawing r:id="rId9"/>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Main</vt:lpstr>
      <vt:lpstr>Model</vt:lpstr>
      <vt:lpstr>Literature</vt:lpstr>
      <vt:lpstr>IP</vt:lpstr>
      <vt:lpstr>SIGMAR1</vt:lpstr>
      <vt:lpstr>blarcamesine</vt:lpstr>
      <vt:lpstr>ANAVEX2-73-AD-004</vt:lpstr>
      <vt:lpstr>ATTENTION-AD</vt:lpstr>
      <vt:lpstr>Supplemental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Liam R</dc:creator>
  <cp:lastModifiedBy>Liam R</cp:lastModifiedBy>
  <dcterms:created xsi:type="dcterms:W3CDTF">2025-06-30T03:32:19Z</dcterms:created>
  <dcterms:modified xsi:type="dcterms:W3CDTF">2025-07-27T20:47:54Z</dcterms:modified>
</cp:coreProperties>
</file>