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A3839AD0-5014-4AF6-A2FC-D8B5C05749E2}" xr6:coauthVersionLast="47" xr6:coauthVersionMax="47" xr10:uidLastSave="{00000000-0000-0000-0000-000000000000}"/>
  <bookViews>
    <workbookView xWindow="2880" yWindow="0" windowWidth="21750" windowHeight="15015" xr2:uid="{3429F372-D7C1-4064-99DD-3C34B787F131}"/>
  </bookViews>
  <sheets>
    <sheet name="Main" sheetId="1" r:id="rId1"/>
    <sheet name="Drugs" sheetId="6" r:id="rId2"/>
    <sheet name="Todo" sheetId="3" r:id="rId3"/>
    <sheet name="Private" sheetId="5" r:id="rId4"/>
    <sheet name="Funds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O111" i="1"/>
  <c r="N111" i="1"/>
  <c r="M111" i="1"/>
  <c r="K111" i="1"/>
  <c r="J111" i="1"/>
  <c r="F111" i="1" s="1"/>
  <c r="H111" i="1"/>
  <c r="G111" i="1"/>
  <c r="L111" i="1" l="1"/>
  <c r="K112" i="1"/>
  <c r="J112" i="1"/>
  <c r="F112" i="1" s="1"/>
  <c r="H112" i="1"/>
  <c r="G112" i="1"/>
  <c r="L112" i="1" l="1"/>
  <c r="O110" i="1"/>
  <c r="N110" i="1"/>
  <c r="M110" i="1"/>
  <c r="K110" i="1"/>
  <c r="J110" i="1"/>
  <c r="H110" i="1"/>
  <c r="G110" i="1"/>
  <c r="F110" i="1"/>
  <c r="L110" i="1" l="1"/>
  <c r="O15" i="1"/>
  <c r="N15" i="1"/>
  <c r="M15" i="1"/>
  <c r="K15" i="1"/>
  <c r="J15" i="1"/>
  <c r="H15" i="1"/>
  <c r="G15" i="1"/>
  <c r="L15" i="1" l="1"/>
  <c r="O18" i="1"/>
  <c r="N18" i="1"/>
  <c r="M18" i="1"/>
  <c r="K18" i="1"/>
  <c r="J18" i="1"/>
  <c r="H18" i="1"/>
  <c r="G18" i="1"/>
  <c r="L18" i="1" l="1"/>
  <c r="O4" i="1"/>
  <c r="N4" i="1"/>
  <c r="M4" i="1"/>
  <c r="K4" i="1"/>
  <c r="J4" i="1"/>
  <c r="H4" i="1"/>
  <c r="G4" i="1"/>
  <c r="L4" i="1" l="1"/>
  <c r="O6" i="1"/>
  <c r="N6" i="1"/>
  <c r="M6" i="1"/>
  <c r="K6" i="1"/>
  <c r="J6" i="1"/>
  <c r="H6" i="1"/>
  <c r="G6" i="1"/>
  <c r="F6" i="1"/>
  <c r="L6" i="1" l="1"/>
  <c r="O11" i="1"/>
  <c r="N11" i="1"/>
  <c r="M11" i="1"/>
  <c r="K11" i="1"/>
  <c r="J11" i="1"/>
  <c r="H11" i="1"/>
  <c r="G11" i="1"/>
  <c r="L11" i="1" l="1"/>
  <c r="F18" i="1"/>
  <c r="F15" i="1"/>
  <c r="F11" i="1"/>
  <c r="F4" i="1" l="1"/>
  <c r="L2" i="1" l="1"/>
  <c r="F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l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l="1"/>
  <c r="B125" i="1" s="1"/>
  <c r="B126" i="1" s="1"/>
  <c r="B127" i="1" s="1"/>
  <c r="B128" i="1" s="1"/>
  <c r="B129" i="1" s="1"/>
  <c r="B130" i="1" s="1"/>
  <c r="B131" i="1" s="1"/>
  <c r="B2" i="1"/>
</calcChain>
</file>

<file path=xl/sharedStrings.xml><?xml version="1.0" encoding="utf-8"?>
<sst xmlns="http://schemas.openxmlformats.org/spreadsheetml/2006/main" count="255" uniqueCount="246">
  <si>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</si>
  <si>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</si>
  <si>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</si>
  <si>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</si>
  <si>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</si>
  <si>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</si>
  <si>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</si>
  <si>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</si>
  <si>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</si>
  <si>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</si>
  <si>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</si>
  <si>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</si>
  <si>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</si>
  <si>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</si>
  <si>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Eli Lilly</t>
  </si>
  <si>
    <t>LLY</t>
  </si>
  <si>
    <t>Main</t>
  </si>
  <si>
    <t>Brand</t>
  </si>
  <si>
    <t>Generic</t>
  </si>
  <si>
    <t>DBID</t>
  </si>
  <si>
    <t>Target</t>
  </si>
  <si>
    <t>MOA</t>
  </si>
  <si>
    <t>MW</t>
  </si>
  <si>
    <t>FDA</t>
  </si>
  <si>
    <t>Class</t>
  </si>
  <si>
    <t>AA</t>
  </si>
  <si>
    <t>Johnson &amp; Johnson</t>
  </si>
  <si>
    <t>AbbVie</t>
  </si>
  <si>
    <t>Novo Nordisk</t>
  </si>
  <si>
    <t>Roche</t>
  </si>
  <si>
    <t>Novartis</t>
  </si>
  <si>
    <t>AstraZeneca</t>
  </si>
  <si>
    <t>Merck</t>
  </si>
  <si>
    <t>Amgen</t>
  </si>
  <si>
    <t>Pfizer</t>
  </si>
  <si>
    <t>Sanofi</t>
  </si>
  <si>
    <t>Bristol-Myers Squibb</t>
  </si>
  <si>
    <t>CSL</t>
  </si>
  <si>
    <t>GlaxoSmithKline</t>
  </si>
  <si>
    <t>Zoetis</t>
  </si>
  <si>
    <t>Regeneron</t>
  </si>
  <si>
    <t>Chugai</t>
  </si>
  <si>
    <t>Vertex</t>
  </si>
  <si>
    <t>Gilead</t>
  </si>
  <si>
    <t>Thermo Fisher</t>
  </si>
  <si>
    <t>Samsung Biologics</t>
  </si>
  <si>
    <t>Jiangsu Hengrui Medicine</t>
  </si>
  <si>
    <t>Lonza</t>
  </si>
  <si>
    <t>Sun Pharmaceutical</t>
  </si>
  <si>
    <t>Takeda</t>
  </si>
  <si>
    <t>Daiichi Sankyo</t>
  </si>
  <si>
    <t>Alnylam Pharamceuticals</t>
  </si>
  <si>
    <t>UCB</t>
  </si>
  <si>
    <t>Galderma Group</t>
  </si>
  <si>
    <t>Argenx</t>
  </si>
  <si>
    <t>DexCom</t>
  </si>
  <si>
    <t>BeOne Medicines</t>
  </si>
  <si>
    <t>Novozymes</t>
  </si>
  <si>
    <t>Bayer</t>
  </si>
  <si>
    <t>Celltrion</t>
  </si>
  <si>
    <t>Sandoz Group</t>
  </si>
  <si>
    <t>Hansoh Pharma</t>
  </si>
  <si>
    <t>Otsuka Holdings</t>
  </si>
  <si>
    <t>LabCorp</t>
  </si>
  <si>
    <t>Divis Laboratories</t>
  </si>
  <si>
    <t>Royalty Pharma</t>
  </si>
  <si>
    <t>Summit Therapeutics</t>
  </si>
  <si>
    <t>Insmed</t>
  </si>
  <si>
    <t>Innovent Biologics</t>
  </si>
  <si>
    <t>Biogen</t>
  </si>
  <si>
    <t>Astellas Pharma</t>
  </si>
  <si>
    <t>Alteogen</t>
  </si>
  <si>
    <t>bioMerieux</t>
  </si>
  <si>
    <t>Sichuan Biokin</t>
  </si>
  <si>
    <t>Teva</t>
  </si>
  <si>
    <t>Illumina</t>
  </si>
  <si>
    <t>Akeso</t>
  </si>
  <si>
    <t>WuXi Biologics</t>
  </si>
  <si>
    <t>ICON plc</t>
  </si>
  <si>
    <t>Shionogi</t>
  </si>
  <si>
    <t>Baxter</t>
  </si>
  <si>
    <t>Genmab</t>
  </si>
  <si>
    <t>Cipla</t>
  </si>
  <si>
    <t>Torrent Pharmaceuticals</t>
  </si>
  <si>
    <t>United Therapeutics</t>
  </si>
  <si>
    <t>Incyte</t>
  </si>
  <si>
    <t>Moderna</t>
  </si>
  <si>
    <t>Recordati</t>
  </si>
  <si>
    <t>Neurocrine Biosciences</t>
  </si>
  <si>
    <t>Medpace</t>
  </si>
  <si>
    <t>CSPC Pharmaceutical</t>
  </si>
  <si>
    <t>Dr Reddy's Laboratories</t>
  </si>
  <si>
    <t>Exelixis</t>
  </si>
  <si>
    <t>Mankind Pharma</t>
  </si>
  <si>
    <t>Revvity</t>
  </si>
  <si>
    <t>Zydus Lifesciences</t>
  </si>
  <si>
    <t>BioMarin</t>
  </si>
  <si>
    <t>ProKidney</t>
  </si>
  <si>
    <t>Qiagen</t>
  </si>
  <si>
    <t>Viatris</t>
  </si>
  <si>
    <t>Ipsen</t>
  </si>
  <si>
    <t>Lupin Limited</t>
  </si>
  <si>
    <t>Huadong Medicine</t>
  </si>
  <si>
    <t>Orion Corporation</t>
  </si>
  <si>
    <t>Swedish Orphan Biovitrum</t>
  </si>
  <si>
    <t>AMGN</t>
  </si>
  <si>
    <t>GILD</t>
  </si>
  <si>
    <t>BIIB</t>
  </si>
  <si>
    <t>MRNA</t>
  </si>
  <si>
    <t>REGN</t>
  </si>
  <si>
    <t>VRTX</t>
  </si>
  <si>
    <t>ILMN</t>
  </si>
  <si>
    <t>CRSP</t>
  </si>
  <si>
    <t>JNJ</t>
  </si>
  <si>
    <t>ABBV</t>
  </si>
  <si>
    <t>NVO</t>
  </si>
  <si>
    <t>ROG.SW</t>
  </si>
  <si>
    <t>NVS</t>
  </si>
  <si>
    <t>AZN</t>
  </si>
  <si>
    <t>MRK</t>
  </si>
  <si>
    <t>TMO</t>
  </si>
  <si>
    <t>PFE</t>
  </si>
  <si>
    <t>SNY</t>
  </si>
  <si>
    <t>BMY</t>
  </si>
  <si>
    <t>CSL.AX</t>
  </si>
  <si>
    <t>4519.T</t>
  </si>
  <si>
    <t>GSK</t>
  </si>
  <si>
    <t>ZTS</t>
  </si>
  <si>
    <t>207940.KS</t>
  </si>
  <si>
    <t>600276.SS</t>
  </si>
  <si>
    <t>LONN.SW</t>
  </si>
  <si>
    <t>SUNPHARMA.NS</t>
  </si>
  <si>
    <t>TAK</t>
  </si>
  <si>
    <t>4568.T</t>
  </si>
  <si>
    <t>UCB.VI</t>
  </si>
  <si>
    <t>GALD.SW</t>
  </si>
  <si>
    <t>ARGX</t>
  </si>
  <si>
    <t>DXCM</t>
  </si>
  <si>
    <t>ONC</t>
  </si>
  <si>
    <t>ALNY</t>
  </si>
  <si>
    <t>NZYM.VI</t>
  </si>
  <si>
    <t>BAYN.DE</t>
  </si>
  <si>
    <t>068270.KS</t>
  </si>
  <si>
    <t>BNTX</t>
  </si>
  <si>
    <t>SDZ.SW</t>
  </si>
  <si>
    <t>BioNTech</t>
  </si>
  <si>
    <t>3692.HK</t>
  </si>
  <si>
    <t>4578.T</t>
  </si>
  <si>
    <t>LH</t>
  </si>
  <si>
    <t>DIVISLAB.NS</t>
  </si>
  <si>
    <t>RPRX</t>
  </si>
  <si>
    <t>SMMT</t>
  </si>
  <si>
    <t>INSM</t>
  </si>
  <si>
    <t>1801.HK</t>
  </si>
  <si>
    <t>TEVA</t>
  </si>
  <si>
    <t>4503.T</t>
  </si>
  <si>
    <t>196170.KQ</t>
  </si>
  <si>
    <t>BIM.PA</t>
  </si>
  <si>
    <t>688506.SS</t>
  </si>
  <si>
    <t>9926.HK</t>
  </si>
  <si>
    <t>WXXWY</t>
  </si>
  <si>
    <t>ICLR</t>
  </si>
  <si>
    <t>4507.T</t>
  </si>
  <si>
    <t>BAX</t>
  </si>
  <si>
    <t>GMAB</t>
  </si>
  <si>
    <t>CIPLA.NS</t>
  </si>
  <si>
    <t>TORNTPHARM.NS</t>
  </si>
  <si>
    <t>UTHR</t>
  </si>
  <si>
    <t>INCY</t>
  </si>
  <si>
    <t>REC.MI</t>
  </si>
  <si>
    <t>NBIX</t>
  </si>
  <si>
    <t>MEDP</t>
  </si>
  <si>
    <t>1093.HK</t>
  </si>
  <si>
    <t>RDY</t>
  </si>
  <si>
    <t>EXEL</t>
  </si>
  <si>
    <t>MANKIND.NS</t>
  </si>
  <si>
    <t>RVTY</t>
  </si>
  <si>
    <t>ZYDUSLIFE.NS</t>
  </si>
  <si>
    <t>BMRN</t>
  </si>
  <si>
    <t>PROK</t>
  </si>
  <si>
    <t>QGEN</t>
  </si>
  <si>
    <t>VTRS</t>
  </si>
  <si>
    <t>IPN.PA</t>
  </si>
  <si>
    <t>LUPIN.NS</t>
  </si>
  <si>
    <t>ORNAV.HE</t>
  </si>
  <si>
    <t>000963.SZ</t>
  </si>
  <si>
    <t>SOBI.ST</t>
  </si>
  <si>
    <t>CSPC Innovation</t>
  </si>
  <si>
    <t>300765.SZ</t>
  </si>
  <si>
    <t>Ascendis Pharma</t>
  </si>
  <si>
    <t>ASND</t>
  </si>
  <si>
    <t>EXAS</t>
  </si>
  <si>
    <t>Exact Sciences</t>
  </si>
  <si>
    <t>Fosun Pharma</t>
  </si>
  <si>
    <t>Bio-Teche</t>
  </si>
  <si>
    <t>kyowa Kirin</t>
  </si>
  <si>
    <t>Verona Pharma</t>
  </si>
  <si>
    <t>Charles River Laboratories</t>
  </si>
  <si>
    <t>Grifols</t>
  </si>
  <si>
    <t>BridgeBio Pharma</t>
  </si>
  <si>
    <t>Blueprint Medicines</t>
  </si>
  <si>
    <t>Abbott India</t>
  </si>
  <si>
    <t>Caris Life Sciences</t>
  </si>
  <si>
    <t>Legend Biotech</t>
  </si>
  <si>
    <t>Zhifei Biological Products</t>
  </si>
  <si>
    <t>Eisai</t>
  </si>
  <si>
    <t>Roivant Sciences</t>
  </si>
  <si>
    <t>Jazz Pharmaceuticals</t>
  </si>
  <si>
    <t>Corcept Therapeutics</t>
  </si>
  <si>
    <t>Halozyme Therapeutics</t>
  </si>
  <si>
    <t>Elanco</t>
  </si>
  <si>
    <t>Repligen</t>
  </si>
  <si>
    <t>Ionis Pharmaceuticals</t>
  </si>
  <si>
    <t>TG Therapeutics</t>
  </si>
  <si>
    <t>CRISPR</t>
  </si>
  <si>
    <t>TGTX</t>
  </si>
  <si>
    <t>IONS</t>
  </si>
  <si>
    <t>RGEN</t>
  </si>
  <si>
    <t>HALO</t>
  </si>
  <si>
    <t>JAZZ</t>
  </si>
  <si>
    <t>CORT</t>
  </si>
  <si>
    <t>ELAN</t>
  </si>
  <si>
    <t>ROIV</t>
  </si>
  <si>
    <t>300122.SZ</t>
  </si>
  <si>
    <t>4523.T</t>
  </si>
  <si>
    <t>600196.SS</t>
  </si>
  <si>
    <t>TECH</t>
  </si>
  <si>
    <t>4151.T</t>
  </si>
  <si>
    <t>VRNA</t>
  </si>
  <si>
    <t>CRL</t>
  </si>
  <si>
    <t>GRFS</t>
  </si>
  <si>
    <t>BBIO</t>
  </si>
  <si>
    <t>BPMC</t>
  </si>
  <si>
    <t>ABBOTINDIA.NS</t>
  </si>
  <si>
    <t>CAI</t>
  </si>
  <si>
    <t>LEGN</t>
  </si>
  <si>
    <t>AVXL</t>
  </si>
  <si>
    <t>Anavex Life Sciences</t>
  </si>
  <si>
    <t>Sarepta Therapeutics</t>
  </si>
  <si>
    <t>SRPT</t>
  </si>
  <si>
    <t>Q125</t>
  </si>
  <si>
    <t>CRDF</t>
  </si>
  <si>
    <t>Cardiff Oncology</t>
  </si>
  <si>
    <t>Q225</t>
  </si>
  <si>
    <t>ABVX</t>
  </si>
  <si>
    <t>Abivax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</si>
</sst>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LLY.xlsx" TargetMode="External"/><Relationship Id="rId1" Type="http://schemas.openxmlformats.org/officeDocument/2006/relationships/externalLinkPath" Target="LL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BBV.xlsx" TargetMode="External"/><Relationship Id="rId1" Type="http://schemas.openxmlformats.org/officeDocument/2006/relationships/externalLinkPath" Target="ABBV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MRK.xlsx" TargetMode="External"/><Relationship Id="rId1" Type="http://schemas.openxmlformats.org/officeDocument/2006/relationships/externalLinkPath" Target="MR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GILD.xlsx" TargetMode="External"/><Relationship Id="rId1" Type="http://schemas.openxmlformats.org/officeDocument/2006/relationships/externalLinkPath" Target="GIL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MY.xlsx" TargetMode="External"/><Relationship Id="rId1" Type="http://schemas.openxmlformats.org/officeDocument/2006/relationships/externalLinkPath" Target="BMY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VXL.xlsx" TargetMode="External"/><Relationship Id="rId1" Type="http://schemas.openxmlformats.org/officeDocument/2006/relationships/externalLinkPath" Target="AVX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RPT.xlsx" TargetMode="External"/><Relationship Id="rId1" Type="http://schemas.openxmlformats.org/officeDocument/2006/relationships/externalLinkPath" Target="SRP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CRDF.xlsx" TargetMode="External"/><Relationship Id="rId1" Type="http://schemas.openxmlformats.org/officeDocument/2006/relationships/externalLinkPath" Target="CR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Trials"/>
      <sheetName val="GLP-1s"/>
      <sheetName val="Mounjaro-Zepbound"/>
      <sheetName val="Trulicity"/>
      <sheetName val="Kisunla"/>
      <sheetName val="orforglipron"/>
      <sheetName val="retratrutide"/>
      <sheetName val="imlunestrant"/>
      <sheetName val="lebrikizumab"/>
      <sheetName val="lepodisiran"/>
      <sheetName val="mirikizumab"/>
      <sheetName val="olomorasib"/>
    </sheetNames>
    <sheetDataSet>
      <sheetData sheetId="0">
        <row r="4">
          <cell r="K4">
            <v>947.73500000000001</v>
          </cell>
        </row>
        <row r="6">
          <cell r="K6">
            <v>3220</v>
          </cell>
        </row>
        <row r="7">
          <cell r="K7">
            <v>38515</v>
          </cell>
        </row>
        <row r="8">
          <cell r="K8">
            <v>684493.47499999998</v>
          </cell>
        </row>
      </sheetData>
      <sheetData sheetId="1">
        <row r="29">
          <cell r="AD29">
            <v>0.02</v>
          </cell>
        </row>
        <row r="30">
          <cell r="AD30">
            <v>-0.01</v>
          </cell>
        </row>
        <row r="31">
          <cell r="AD31">
            <v>7.0000000000000007E-2</v>
          </cell>
        </row>
        <row r="32">
          <cell r="AD32">
            <v>887331.52989786386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rinvoq"/>
      <sheetName val="skyrizi"/>
      <sheetName val="ubrelvy"/>
      <sheetName val="quilipta"/>
      <sheetName val="vraylar"/>
      <sheetName val="epkinly"/>
      <sheetName val="elahere"/>
      <sheetName val="venclexta"/>
      <sheetName val="ABBV-113"/>
      <sheetName val="temab-a"/>
      <sheetName val="etentamig"/>
      <sheetName val="tavapadon"/>
    </sheetNames>
    <sheetDataSet>
      <sheetData sheetId="0">
        <row r="3">
          <cell r="K3">
            <v>1766.4</v>
          </cell>
        </row>
        <row r="5">
          <cell r="K5">
            <v>5176</v>
          </cell>
        </row>
        <row r="6">
          <cell r="K6">
            <v>72471</v>
          </cell>
        </row>
        <row r="7">
          <cell r="K7">
            <v>411743</v>
          </cell>
        </row>
      </sheetData>
      <sheetData sheetId="1">
        <row r="38">
          <cell r="AC38">
            <v>0.02</v>
          </cell>
        </row>
        <row r="39">
          <cell r="AC39">
            <v>-0.01</v>
          </cell>
        </row>
        <row r="40">
          <cell r="AC40">
            <v>7.0000000000000007E-2</v>
          </cell>
        </row>
        <row r="41">
          <cell r="AC41">
            <v>416521.27804997418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Sheet3"/>
    </sheetNames>
    <sheetDataSet>
      <sheetData sheetId="0"/>
      <sheetData sheetId="1">
        <row r="39">
          <cell r="AA39">
            <v>0.02</v>
          </cell>
        </row>
        <row r="40">
          <cell r="AA40">
            <v>-0.01</v>
          </cell>
        </row>
        <row r="41">
          <cell r="AA41">
            <v>0.08</v>
          </cell>
        </row>
        <row r="42">
          <cell r="AA42">
            <v>275409.72230189055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1243.9290000000001</v>
          </cell>
        </row>
        <row r="5">
          <cell r="M5">
            <v>7926</v>
          </cell>
        </row>
        <row r="6">
          <cell r="M6">
            <v>25011</v>
          </cell>
        </row>
        <row r="7">
          <cell r="M7">
            <v>157648.97700000001</v>
          </cell>
        </row>
      </sheetData>
      <sheetData sheetId="1">
        <row r="89">
          <cell r="AA89">
            <v>0.02</v>
          </cell>
        </row>
        <row r="90">
          <cell r="AA90">
            <v>-0.01</v>
          </cell>
        </row>
        <row r="91">
          <cell r="AA91">
            <v>8.5000000000000006E-2</v>
          </cell>
        </row>
        <row r="92">
          <cell r="AA92">
            <v>150356.31716833118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olcadomide"/>
      <sheetName val="BMS-986365"/>
      <sheetName val="iberdomide"/>
      <sheetName val="obexlimab"/>
      <sheetName val="milvexian"/>
      <sheetName val="admilparant"/>
      <sheetName val="Matrix"/>
    </sheetNames>
    <sheetDataSet>
      <sheetData sheetId="0">
        <row r="3">
          <cell r="L3">
            <v>2035.08</v>
          </cell>
        </row>
        <row r="5">
          <cell r="L5">
            <v>11782</v>
          </cell>
        </row>
        <row r="6">
          <cell r="L6">
            <v>50910</v>
          </cell>
        </row>
        <row r="7">
          <cell r="L7">
            <v>128671.51999999999</v>
          </cell>
        </row>
      </sheetData>
      <sheetData sheetId="1">
        <row r="45">
          <cell r="Y45">
            <v>0.02</v>
          </cell>
        </row>
        <row r="46">
          <cell r="Y46">
            <v>-0.01</v>
          </cell>
        </row>
        <row r="47">
          <cell r="Y47">
            <v>0.08</v>
          </cell>
        </row>
        <row r="48">
          <cell r="Y48">
            <v>104952.78625217403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SIGMAR1"/>
      <sheetName val="blarcamesine"/>
      <sheetName val="ANAVEX2-73-AD-004"/>
      <sheetName val="ATTENTION-AD"/>
      <sheetName val="Supplemental"/>
    </sheetNames>
    <sheetDataSet>
      <sheetData sheetId="0">
        <row r="3">
          <cell r="K3">
            <v>85.372</v>
          </cell>
        </row>
        <row r="5">
          <cell r="K5">
            <v>115.771</v>
          </cell>
        </row>
        <row r="6">
          <cell r="K6">
            <v>0</v>
          </cell>
        </row>
        <row r="7">
          <cell r="K7">
            <v>1028.2138</v>
          </cell>
        </row>
        <row r="11">
          <cell r="K11">
            <v>95.771000000000001</v>
          </cell>
        </row>
      </sheetData>
      <sheetData sheetId="1">
        <row r="6">
          <cell r="R6">
            <v>0.02</v>
          </cell>
        </row>
        <row r="7">
          <cell r="R7">
            <v>-0.01</v>
          </cell>
        </row>
        <row r="8">
          <cell r="R8">
            <v>0.09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elevidys"/>
    </sheetNames>
    <sheetDataSet>
      <sheetData sheetId="0">
        <row r="3">
          <cell r="K3">
            <v>98.277000000000001</v>
          </cell>
        </row>
        <row r="5">
          <cell r="K5">
            <v>522.70000000000005</v>
          </cell>
        </row>
        <row r="6">
          <cell r="K6">
            <v>1717.16</v>
          </cell>
        </row>
        <row r="7">
          <cell r="K7">
            <v>2766.8919999999998</v>
          </cell>
        </row>
      </sheetData>
      <sheetData sheetId="1">
        <row r="15">
          <cell r="X15">
            <v>0.02</v>
          </cell>
        </row>
        <row r="16">
          <cell r="X16">
            <v>-0.03</v>
          </cell>
        </row>
        <row r="17">
          <cell r="X17">
            <v>0.09</v>
          </cell>
        </row>
        <row r="18">
          <cell r="X18">
            <v>9309.2462054242424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PLK1"/>
      <sheetName val="Literature"/>
      <sheetName val="onvansertib"/>
      <sheetName val="competitors"/>
      <sheetName val="CRDF-004"/>
    </sheetNames>
    <sheetDataSet>
      <sheetData sheetId="0">
        <row r="4">
          <cell r="K4">
            <v>66.525999999999996</v>
          </cell>
        </row>
        <row r="6">
          <cell r="K6">
            <v>70</v>
          </cell>
        </row>
        <row r="7">
          <cell r="K7">
            <v>0</v>
          </cell>
        </row>
        <row r="8">
          <cell r="K8">
            <v>76.357200000000006</v>
          </cell>
        </row>
        <row r="9">
          <cell r="N9">
            <v>40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RPT.xlsx" TargetMode="External"/><Relationship Id="rId3" Type="http://schemas.openxmlformats.org/officeDocument/2006/relationships/hyperlink" Target="ABBV.xlsx" TargetMode="External"/><Relationship Id="rId7" Type="http://schemas.openxmlformats.org/officeDocument/2006/relationships/hyperlink" Target="AVXL.xlsx" TargetMode="External"/><Relationship Id="rId2" Type="http://schemas.openxmlformats.org/officeDocument/2006/relationships/hyperlink" Target="CRDF.xlsx" TargetMode="External"/><Relationship Id="rId1" Type="http://schemas.openxmlformats.org/officeDocument/2006/relationships/hyperlink" Target="LLY.xlsx" TargetMode="External"/><Relationship Id="rId6" Type="http://schemas.openxmlformats.org/officeDocument/2006/relationships/hyperlink" Target="GILD.xlsx" TargetMode="External"/><Relationship Id="rId5" Type="http://schemas.openxmlformats.org/officeDocument/2006/relationships/hyperlink" Target="MRK.xlsx" TargetMode="External"/><Relationship Id="rId4" Type="http://schemas.openxmlformats.org/officeDocument/2006/relationships/hyperlink" Target="BM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B1:P131"/>
  <sheetViews>
    <sheetView tabSelected="1" zoomScale="145" zoomScaleNormal="145" workbookViewId="0">
      <pane xSplit="3" ySplit="3" topLeftCell="D8" activePane="bottomRight" state="frozen"/>
      <selection pane="topRight" activeCell="F1" sqref="F1"/>
      <selection pane="bottomLeft" activeCell="A4" sqref="A4"/>
      <selection pane="bottomRight" activeCell="I8" sqref="I8"/>
    </sheetView>
  </sheetViews>
  <sheetFormatPr defaultRowHeight="12.75" x14ac:dyDescent="0.2"/>
  <cols>
    <col min="1" max="1" width="2.42578125" customWidth="1"/>
    <col min="2" max="2" width="4.140625" bestFit="1" customWidth="1"/>
    <col min="3" max="3" width="22.5703125" bestFit="1" customWidth="1"/>
    <col min="4" max="4" width="9.28515625" customWidth="1"/>
    <col min="6" max="6" width="10.140625" style="2" customWidth="1"/>
  </cols>
  <sheetData>
    <row r="1" spans="2:16" x14ac:dyDescent="0.2">
      <c r="F1"/>
    </row>
    <row r="2" spans="2:16" x14ac:dyDescent="0.2">
      <c r="B2">
        <f ca="1">RANDBETWEEN(1,B123)</f>
        <v>76</v>
      </c>
      <c r="F2" s="2">
        <f>SUM(F4:F1048576)</f>
        <v>1226428.9276000001</v>
      </c>
      <c r="L2" s="3" t="e">
        <f>AVERAGE(L4:L1048576)</f>
        <v>#DIV/0!</v>
      </c>
    </row>
    <row r="3" spans="2:16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">
      <c r="B4">
        <v>1</v>
      </c>
      <c r="C4" s="1" t="s">
        <v>14</v>
      </c>
      <c r="D4" t="s">
        <v>15</v>
      </c>
      <c r="E4" s="4">
        <v>685</v>
      </c>
      <c r="F4" s="2">
        <f>E4*J4</f>
        <v>649198.47499999998</v>
      </c>
      <c r="G4" s="2">
        <f>[1]Main!$K$6-[1]Main!$K$7</f>
        <v>-35295</v>
      </c>
      <c r="H4" s="2">
        <f>[1]Main!$K$8</f>
        <v>684493.47499999998</v>
      </c>
      <c r="I4" t="s">
        <v>240</v>
      </c>
      <c r="J4" s="2">
        <f>[1]Main!$K$4</f>
        <v>947.73500000000001</v>
      </c>
      <c r="K4" s="2">
        <f>[1]Model!$AD$32</f>
        <v>887331.52989786386</v>
      </c>
      <c r="L4" s="3">
        <f>(K4/J4)/E4-1</f>
        <v>0.36681086611896907</v>
      </c>
      <c r="M4" s="3">
        <f>[1]Model!$AD$29</f>
        <v>0.02</v>
      </c>
      <c r="N4" s="3">
        <f>[1]Model!$AD$30</f>
        <v>-0.01</v>
      </c>
      <c r="O4" s="3">
        <f>[1]Model!$AD$31</f>
        <v>7.0000000000000007E-2</v>
      </c>
    </row>
    <row r="5" spans="2:16" x14ac:dyDescent="0.2">
      <c r="B5">
        <f>B4+1</f>
        <v>2</v>
      </c>
      <c r="C5" t="s">
        <v>26</v>
      </c>
      <c r="D5" t="s">
        <v>113</v>
      </c>
    </row>
    <row r="6" spans="2:16" x14ac:dyDescent="0.2">
      <c r="B6">
        <f t="shared" ref="B6:B70" si="0">B5+1</f>
        <v>3</v>
      </c>
      <c r="C6" s="1" t="s">
        <v>27</v>
      </c>
      <c r="D6" t="s">
        <v>114</v>
      </c>
      <c r="E6" s="4">
        <v>195</v>
      </c>
      <c r="F6" s="2">
        <f>E6*J6</f>
        <v>344448</v>
      </c>
      <c r="G6" s="2">
        <f>[2]Main!$K$5-[2]Main!$K$6</f>
        <v>-67295</v>
      </c>
      <c r="H6" s="2">
        <f>[2]Main!$K$7</f>
        <v>411743</v>
      </c>
      <c r="I6" t="s">
        <v>240</v>
      </c>
      <c r="J6" s="2">
        <f>[2]Main!$K$3</f>
        <v>1766.4</v>
      </c>
      <c r="K6" s="2">
        <f>[2]Model!$AC$41</f>
        <v>416521.27804997418</v>
      </c>
      <c r="L6" s="3">
        <f>(K6/J6)/E6-1</f>
        <v>0.20924284086414824</v>
      </c>
      <c r="M6" s="3">
        <f>[2]Model!$AC$38</f>
        <v>0.02</v>
      </c>
      <c r="N6" s="3">
        <f>[2]Model!$AC$39</f>
        <v>-0.01</v>
      </c>
      <c r="O6" s="3">
        <f>[2]Model!$AC$40</f>
        <v>7.0000000000000007E-2</v>
      </c>
    </row>
    <row r="7" spans="2:16" x14ac:dyDescent="0.2">
      <c r="B7">
        <f t="shared" si="0"/>
        <v>4</v>
      </c>
      <c r="C7" t="s">
        <v>28</v>
      </c>
      <c r="D7" t="s">
        <v>115</v>
      </c>
    </row>
    <row r="8" spans="2:16" x14ac:dyDescent="0.2">
      <c r="B8">
        <f t="shared" si="0"/>
        <v>5</v>
      </c>
      <c r="C8" t="s">
        <v>29</v>
      </c>
      <c r="D8" t="s">
        <v>116</v>
      </c>
    </row>
    <row r="9" spans="2:16" x14ac:dyDescent="0.2">
      <c r="B9">
        <f t="shared" si="0"/>
        <v>6</v>
      </c>
      <c r="C9" t="s">
        <v>30</v>
      </c>
      <c r="D9" t="s">
        <v>117</v>
      </c>
    </row>
    <row r="10" spans="2:16" x14ac:dyDescent="0.2">
      <c r="B10">
        <f t="shared" si="0"/>
        <v>7</v>
      </c>
      <c r="C10" t="s">
        <v>31</v>
      </c>
      <c r="D10" t="s">
        <v>118</v>
      </c>
    </row>
    <row r="11" spans="2:16" x14ac:dyDescent="0.2">
      <c r="B11">
        <f t="shared" si="0"/>
        <v>8</v>
      </c>
      <c r="C11" s="5" t="s">
        <v>32</v>
      </c>
      <c r="D11" t="s">
        <v>119</v>
      </c>
      <c r="E11" s="4">
        <v>79</v>
      </c>
      <c r="F11" s="2">
        <f>E11*J11</f>
        <v>0</v>
      </c>
      <c r="G11" s="2">
        <f>[3]Main!$P$5-[3]Main!$P$6</f>
        <v>0</v>
      </c>
      <c r="H11" s="2">
        <f>[3]Main!$P$7</f>
        <v>0</v>
      </c>
      <c r="I11" t="s">
        <v>240</v>
      </c>
      <c r="J11" s="2">
        <f>[3]Main!$P$3</f>
        <v>0</v>
      </c>
      <c r="K11" s="2">
        <f>[3]Model!$AA$42</f>
        <v>275409.72230189055</v>
      </c>
      <c r="L11" s="3" t="e">
        <f>(K11/J11)/E11-1</f>
        <v>#DIV/0!</v>
      </c>
      <c r="M11" s="3">
        <f>[3]Model!$AA$39</f>
        <v>0.02</v>
      </c>
      <c r="N11" s="3">
        <f>[3]Model!$AA$40</f>
        <v>-0.01</v>
      </c>
      <c r="O11" s="3">
        <f>[3]Model!$AA$41</f>
        <v>0.08</v>
      </c>
    </row>
    <row r="12" spans="2:16" x14ac:dyDescent="0.2">
      <c r="B12">
        <f t="shared" si="0"/>
        <v>9</v>
      </c>
      <c r="C12" t="s">
        <v>44</v>
      </c>
      <c r="D12" t="s">
        <v>120</v>
      </c>
    </row>
    <row r="13" spans="2:16" x14ac:dyDescent="0.2">
      <c r="B13">
        <f t="shared" si="0"/>
        <v>10</v>
      </c>
      <c r="C13" t="s">
        <v>33</v>
      </c>
      <c r="D13" t="s">
        <v>105</v>
      </c>
    </row>
    <row r="14" spans="2:16" x14ac:dyDescent="0.2">
      <c r="B14">
        <f t="shared" si="0"/>
        <v>11</v>
      </c>
      <c r="C14" t="s">
        <v>34</v>
      </c>
      <c r="D14" t="s">
        <v>121</v>
      </c>
    </row>
    <row r="15" spans="2:16" x14ac:dyDescent="0.2">
      <c r="B15">
        <f t="shared" si="0"/>
        <v>12</v>
      </c>
      <c r="C15" s="5" t="s">
        <v>43</v>
      </c>
      <c r="D15" t="s">
        <v>106</v>
      </c>
      <c r="E15" s="4">
        <v>113</v>
      </c>
      <c r="F15" s="2">
        <f>E15*J15</f>
        <v>140563.97700000001</v>
      </c>
      <c r="G15" s="2">
        <f>[4]Main!$M$5-[4]Main!$M$6</f>
        <v>-17085</v>
      </c>
      <c r="H15" s="2">
        <f>[4]Main!$M$7</f>
        <v>157648.97700000001</v>
      </c>
      <c r="I15" t="s">
        <v>240</v>
      </c>
      <c r="J15" s="2">
        <f>[4]Main!$M$3</f>
        <v>1243.9290000000001</v>
      </c>
      <c r="K15" s="2">
        <f>[4]Model!$AA$92</f>
        <v>150356.31716833118</v>
      </c>
      <c r="L15" s="3">
        <f>(K15/J15)/E15-1</f>
        <v>6.9664649345622554E-2</v>
      </c>
      <c r="M15" s="3">
        <f>[4]Model!$AA$89</f>
        <v>0.02</v>
      </c>
      <c r="N15" s="3">
        <f>[4]Model!$AA$90</f>
        <v>-0.01</v>
      </c>
      <c r="O15" s="6">
        <f>[4]Model!$AA$91</f>
        <v>8.5000000000000006E-2</v>
      </c>
    </row>
    <row r="16" spans="2:16" x14ac:dyDescent="0.2">
      <c r="B16">
        <f t="shared" si="0"/>
        <v>13</v>
      </c>
      <c r="C16" t="s">
        <v>35</v>
      </c>
      <c r="D16" t="s">
        <v>122</v>
      </c>
    </row>
    <row r="17" spans="2:15" x14ac:dyDescent="0.2">
      <c r="B17">
        <f t="shared" si="0"/>
        <v>14</v>
      </c>
      <c r="C17" t="s">
        <v>42</v>
      </c>
      <c r="D17" t="s">
        <v>110</v>
      </c>
    </row>
    <row r="18" spans="2:15" x14ac:dyDescent="0.2">
      <c r="B18">
        <f t="shared" si="0"/>
        <v>15</v>
      </c>
      <c r="C18" s="5" t="s">
        <v>36</v>
      </c>
      <c r="D18" t="s">
        <v>123</v>
      </c>
      <c r="E18" s="4">
        <v>44</v>
      </c>
      <c r="F18" s="2">
        <f>E18*J18</f>
        <v>89543.51999999999</v>
      </c>
      <c r="G18" s="2">
        <f>[5]Main!$L$5-[5]Main!$L$6</f>
        <v>-39128</v>
      </c>
      <c r="H18" s="2">
        <f>[5]Main!$L$7</f>
        <v>128671.51999999999</v>
      </c>
      <c r="I18" t="s">
        <v>240</v>
      </c>
      <c r="J18" s="2">
        <f>[5]Main!$L$3</f>
        <v>2035.08</v>
      </c>
      <c r="K18" s="2">
        <f>[5]Model!$Y$48</f>
        <v>104952.78625217403</v>
      </c>
      <c r="L18" s="3">
        <f>(K18/J18)/E18-1</f>
        <v>0.17208689419596235</v>
      </c>
      <c r="M18" s="3">
        <f>[5]Model!$Y$45</f>
        <v>0.02</v>
      </c>
      <c r="N18" s="3">
        <f>[5]Model!$Y$46</f>
        <v>-0.01</v>
      </c>
      <c r="O18" s="3">
        <f>[5]Model!$Y$47</f>
        <v>0.08</v>
      </c>
    </row>
    <row r="19" spans="2:15" x14ac:dyDescent="0.2">
      <c r="B19">
        <f t="shared" si="0"/>
        <v>16</v>
      </c>
      <c r="C19" t="s">
        <v>37</v>
      </c>
      <c r="D19" t="s">
        <v>124</v>
      </c>
    </row>
    <row r="20" spans="2:15" x14ac:dyDescent="0.2">
      <c r="B20">
        <f t="shared" si="0"/>
        <v>17</v>
      </c>
      <c r="C20" t="s">
        <v>41</v>
      </c>
      <c r="D20" t="s">
        <v>125</v>
      </c>
    </row>
    <row r="21" spans="2:15" x14ac:dyDescent="0.2">
      <c r="B21">
        <f t="shared" si="0"/>
        <v>18</v>
      </c>
      <c r="C21" t="s">
        <v>38</v>
      </c>
      <c r="D21" t="s">
        <v>126</v>
      </c>
    </row>
    <row r="22" spans="2:15" x14ac:dyDescent="0.2">
      <c r="B22">
        <f t="shared" si="0"/>
        <v>19</v>
      </c>
      <c r="C22" t="s">
        <v>39</v>
      </c>
      <c r="D22" t="s">
        <v>127</v>
      </c>
    </row>
    <row r="23" spans="2:15" x14ac:dyDescent="0.2">
      <c r="B23">
        <f t="shared" si="0"/>
        <v>20</v>
      </c>
      <c r="C23" t="s">
        <v>40</v>
      </c>
      <c r="D23" t="s">
        <v>109</v>
      </c>
    </row>
    <row r="24" spans="2:15" x14ac:dyDescent="0.2">
      <c r="B24">
        <f t="shared" si="0"/>
        <v>21</v>
      </c>
      <c r="C24" t="s">
        <v>45</v>
      </c>
      <c r="D24" t="s">
        <v>128</v>
      </c>
    </row>
    <row r="25" spans="2:15" x14ac:dyDescent="0.2">
      <c r="B25">
        <f t="shared" si="0"/>
        <v>22</v>
      </c>
      <c r="C25" t="s">
        <v>46</v>
      </c>
      <c r="D25" t="s">
        <v>129</v>
      </c>
    </row>
    <row r="26" spans="2:15" x14ac:dyDescent="0.2">
      <c r="B26">
        <f t="shared" si="0"/>
        <v>23</v>
      </c>
      <c r="C26" t="s">
        <v>47</v>
      </c>
      <c r="D26" t="s">
        <v>130</v>
      </c>
    </row>
    <row r="27" spans="2:15" x14ac:dyDescent="0.2">
      <c r="B27">
        <f t="shared" si="0"/>
        <v>24</v>
      </c>
      <c r="C27" t="s">
        <v>48</v>
      </c>
      <c r="D27" t="s">
        <v>131</v>
      </c>
    </row>
    <row r="28" spans="2:15" x14ac:dyDescent="0.2">
      <c r="B28">
        <f t="shared" si="0"/>
        <v>25</v>
      </c>
      <c r="C28" t="s">
        <v>49</v>
      </c>
      <c r="D28" t="s">
        <v>132</v>
      </c>
    </row>
    <row r="29" spans="2:15" x14ac:dyDescent="0.2">
      <c r="B29">
        <f t="shared" si="0"/>
        <v>26</v>
      </c>
      <c r="C29" t="s">
        <v>50</v>
      </c>
      <c r="D29" t="s">
        <v>133</v>
      </c>
    </row>
    <row r="30" spans="2:15" x14ac:dyDescent="0.2">
      <c r="B30">
        <f t="shared" si="0"/>
        <v>27</v>
      </c>
      <c r="C30" t="s">
        <v>51</v>
      </c>
      <c r="D30" t="s">
        <v>139</v>
      </c>
    </row>
    <row r="31" spans="2:15" x14ac:dyDescent="0.2">
      <c r="B31">
        <f t="shared" si="0"/>
        <v>28</v>
      </c>
      <c r="C31" t="s">
        <v>52</v>
      </c>
      <c r="D31" t="s">
        <v>134</v>
      </c>
    </row>
    <row r="32" spans="2:15" x14ac:dyDescent="0.2">
      <c r="B32">
        <f t="shared" si="0"/>
        <v>29</v>
      </c>
      <c r="C32" t="s">
        <v>53</v>
      </c>
      <c r="D32" t="s">
        <v>135</v>
      </c>
    </row>
    <row r="33" spans="2:4" x14ac:dyDescent="0.2">
      <c r="B33">
        <f t="shared" si="0"/>
        <v>30</v>
      </c>
      <c r="C33" t="s">
        <v>54</v>
      </c>
      <c r="D33" t="s">
        <v>136</v>
      </c>
    </row>
    <row r="34" spans="2:4" x14ac:dyDescent="0.2">
      <c r="B34">
        <f t="shared" si="0"/>
        <v>31</v>
      </c>
      <c r="C34" t="s">
        <v>55</v>
      </c>
      <c r="D34" t="s">
        <v>137</v>
      </c>
    </row>
    <row r="35" spans="2:4" x14ac:dyDescent="0.2">
      <c r="B35">
        <f t="shared" si="0"/>
        <v>32</v>
      </c>
      <c r="C35" t="s">
        <v>56</v>
      </c>
      <c r="D35" t="s">
        <v>138</v>
      </c>
    </row>
    <row r="36" spans="2:4" x14ac:dyDescent="0.2">
      <c r="B36">
        <f t="shared" si="0"/>
        <v>33</v>
      </c>
      <c r="C36" t="s">
        <v>57</v>
      </c>
      <c r="D36" t="s">
        <v>140</v>
      </c>
    </row>
    <row r="37" spans="2:4" x14ac:dyDescent="0.2">
      <c r="B37">
        <f t="shared" si="0"/>
        <v>34</v>
      </c>
      <c r="C37" t="s">
        <v>58</v>
      </c>
      <c r="D37" t="s">
        <v>141</v>
      </c>
    </row>
    <row r="38" spans="2:4" x14ac:dyDescent="0.2">
      <c r="B38">
        <f t="shared" si="0"/>
        <v>35</v>
      </c>
      <c r="C38" t="s">
        <v>59</v>
      </c>
      <c r="D38" t="s">
        <v>142</v>
      </c>
    </row>
    <row r="39" spans="2:4" x14ac:dyDescent="0.2">
      <c r="B39">
        <f t="shared" si="0"/>
        <v>36</v>
      </c>
      <c r="C39" t="s">
        <v>145</v>
      </c>
      <c r="D39" t="s">
        <v>143</v>
      </c>
    </row>
    <row r="40" spans="2:4" x14ac:dyDescent="0.2">
      <c r="B40">
        <f t="shared" si="0"/>
        <v>37</v>
      </c>
      <c r="C40" t="s">
        <v>60</v>
      </c>
      <c r="D40" t="s">
        <v>144</v>
      </c>
    </row>
    <row r="41" spans="2:4" x14ac:dyDescent="0.2">
      <c r="B41">
        <f t="shared" si="0"/>
        <v>38</v>
      </c>
      <c r="C41" t="s">
        <v>61</v>
      </c>
      <c r="D41" t="s">
        <v>146</v>
      </c>
    </row>
    <row r="42" spans="2:4" x14ac:dyDescent="0.2">
      <c r="B42">
        <f t="shared" si="0"/>
        <v>39</v>
      </c>
      <c r="C42" t="s">
        <v>62</v>
      </c>
      <c r="D42" t="s">
        <v>147</v>
      </c>
    </row>
    <row r="43" spans="2:4" x14ac:dyDescent="0.2">
      <c r="B43">
        <f t="shared" si="0"/>
        <v>40</v>
      </c>
      <c r="C43" t="s">
        <v>63</v>
      </c>
      <c r="D43" t="s">
        <v>148</v>
      </c>
    </row>
    <row r="44" spans="2:4" x14ac:dyDescent="0.2">
      <c r="B44">
        <f t="shared" si="0"/>
        <v>41</v>
      </c>
      <c r="C44" t="s">
        <v>64</v>
      </c>
      <c r="D44" t="s">
        <v>149</v>
      </c>
    </row>
    <row r="45" spans="2:4" x14ac:dyDescent="0.2">
      <c r="B45">
        <f t="shared" si="0"/>
        <v>42</v>
      </c>
      <c r="C45" t="s">
        <v>65</v>
      </c>
      <c r="D45" t="s">
        <v>150</v>
      </c>
    </row>
    <row r="46" spans="2:4" x14ac:dyDescent="0.2">
      <c r="B46">
        <f t="shared" si="0"/>
        <v>43</v>
      </c>
      <c r="C46" t="s">
        <v>66</v>
      </c>
      <c r="D46" t="s">
        <v>151</v>
      </c>
    </row>
    <row r="47" spans="2:4" x14ac:dyDescent="0.2">
      <c r="B47">
        <f t="shared" si="0"/>
        <v>44</v>
      </c>
      <c r="C47" t="s">
        <v>67</v>
      </c>
      <c r="D47" t="s">
        <v>152</v>
      </c>
    </row>
    <row r="48" spans="2:4" x14ac:dyDescent="0.2">
      <c r="B48">
        <f t="shared" si="0"/>
        <v>45</v>
      </c>
      <c r="C48" t="s">
        <v>68</v>
      </c>
      <c r="D48" t="s">
        <v>153</v>
      </c>
    </row>
    <row r="49" spans="2:4" x14ac:dyDescent="0.2">
      <c r="B49">
        <f t="shared" si="0"/>
        <v>46</v>
      </c>
      <c r="C49" t="s">
        <v>69</v>
      </c>
      <c r="D49" t="s">
        <v>107</v>
      </c>
    </row>
    <row r="50" spans="2:4" x14ac:dyDescent="0.2">
      <c r="B50">
        <f t="shared" si="0"/>
        <v>47</v>
      </c>
      <c r="C50" t="s">
        <v>74</v>
      </c>
      <c r="D50" t="s">
        <v>154</v>
      </c>
    </row>
    <row r="51" spans="2:4" x14ac:dyDescent="0.2">
      <c r="B51">
        <f t="shared" si="0"/>
        <v>48</v>
      </c>
      <c r="C51" t="s">
        <v>70</v>
      </c>
      <c r="D51" t="s">
        <v>155</v>
      </c>
    </row>
    <row r="52" spans="2:4" x14ac:dyDescent="0.2">
      <c r="B52">
        <f t="shared" si="0"/>
        <v>49</v>
      </c>
      <c r="C52" t="s">
        <v>71</v>
      </c>
      <c r="D52" t="s">
        <v>156</v>
      </c>
    </row>
    <row r="53" spans="2:4" x14ac:dyDescent="0.2">
      <c r="B53">
        <f t="shared" si="0"/>
        <v>50</v>
      </c>
      <c r="C53" t="s">
        <v>72</v>
      </c>
      <c r="D53" t="s">
        <v>157</v>
      </c>
    </row>
    <row r="54" spans="2:4" x14ac:dyDescent="0.2">
      <c r="B54">
        <f t="shared" si="0"/>
        <v>51</v>
      </c>
      <c r="C54" t="s">
        <v>73</v>
      </c>
      <c r="D54" t="s">
        <v>158</v>
      </c>
    </row>
    <row r="55" spans="2:4" x14ac:dyDescent="0.2">
      <c r="B55">
        <f t="shared" si="0"/>
        <v>52</v>
      </c>
      <c r="C55" t="s">
        <v>75</v>
      </c>
      <c r="D55" t="s">
        <v>111</v>
      </c>
    </row>
    <row r="56" spans="2:4" x14ac:dyDescent="0.2">
      <c r="B56">
        <f t="shared" si="0"/>
        <v>53</v>
      </c>
      <c r="C56" t="s">
        <v>76</v>
      </c>
      <c r="D56" t="s">
        <v>159</v>
      </c>
    </row>
    <row r="57" spans="2:4" x14ac:dyDescent="0.2">
      <c r="B57">
        <f t="shared" si="0"/>
        <v>54</v>
      </c>
      <c r="C57" t="s">
        <v>77</v>
      </c>
      <c r="D57" t="s">
        <v>160</v>
      </c>
    </row>
    <row r="58" spans="2:4" x14ac:dyDescent="0.2">
      <c r="B58">
        <f t="shared" si="0"/>
        <v>55</v>
      </c>
      <c r="C58" t="s">
        <v>78</v>
      </c>
      <c r="D58" t="s">
        <v>161</v>
      </c>
    </row>
    <row r="59" spans="2:4" x14ac:dyDescent="0.2">
      <c r="B59">
        <f t="shared" si="0"/>
        <v>56</v>
      </c>
      <c r="C59" t="s">
        <v>79</v>
      </c>
      <c r="D59" t="s">
        <v>162</v>
      </c>
    </row>
    <row r="60" spans="2:4" x14ac:dyDescent="0.2">
      <c r="B60">
        <f t="shared" si="0"/>
        <v>57</v>
      </c>
      <c r="C60" t="s">
        <v>80</v>
      </c>
      <c r="D60" t="s">
        <v>163</v>
      </c>
    </row>
    <row r="61" spans="2:4" x14ac:dyDescent="0.2">
      <c r="B61">
        <f t="shared" si="0"/>
        <v>58</v>
      </c>
      <c r="C61" t="s">
        <v>81</v>
      </c>
      <c r="D61" t="s">
        <v>164</v>
      </c>
    </row>
    <row r="62" spans="2:4" x14ac:dyDescent="0.2">
      <c r="B62">
        <f t="shared" si="0"/>
        <v>59</v>
      </c>
      <c r="C62" t="s">
        <v>82</v>
      </c>
      <c r="D62" t="s">
        <v>165</v>
      </c>
    </row>
    <row r="63" spans="2:4" x14ac:dyDescent="0.2">
      <c r="B63">
        <f t="shared" si="0"/>
        <v>60</v>
      </c>
      <c r="C63" t="s">
        <v>83</v>
      </c>
      <c r="D63" t="s">
        <v>166</v>
      </c>
    </row>
    <row r="64" spans="2:4" x14ac:dyDescent="0.2">
      <c r="B64">
        <f t="shared" si="0"/>
        <v>61</v>
      </c>
      <c r="C64" t="s">
        <v>84</v>
      </c>
      <c r="D64" t="s">
        <v>167</v>
      </c>
    </row>
    <row r="65" spans="2:4" x14ac:dyDescent="0.2">
      <c r="B65">
        <f t="shared" si="0"/>
        <v>62</v>
      </c>
      <c r="C65" t="s">
        <v>85</v>
      </c>
      <c r="D65" t="s">
        <v>168</v>
      </c>
    </row>
    <row r="66" spans="2:4" x14ac:dyDescent="0.2">
      <c r="B66">
        <f t="shared" si="0"/>
        <v>63</v>
      </c>
      <c r="C66" t="s">
        <v>86</v>
      </c>
      <c r="D66" t="s">
        <v>108</v>
      </c>
    </row>
    <row r="67" spans="2:4" x14ac:dyDescent="0.2">
      <c r="B67">
        <f t="shared" si="0"/>
        <v>64</v>
      </c>
      <c r="C67" t="s">
        <v>87</v>
      </c>
      <c r="D67" t="s">
        <v>169</v>
      </c>
    </row>
    <row r="68" spans="2:4" x14ac:dyDescent="0.2">
      <c r="B68">
        <f t="shared" si="0"/>
        <v>65</v>
      </c>
      <c r="C68" t="s">
        <v>88</v>
      </c>
      <c r="D68" t="s">
        <v>170</v>
      </c>
    </row>
    <row r="69" spans="2:4" x14ac:dyDescent="0.2">
      <c r="B69">
        <f t="shared" si="0"/>
        <v>66</v>
      </c>
      <c r="C69" t="s">
        <v>89</v>
      </c>
      <c r="D69" t="s">
        <v>171</v>
      </c>
    </row>
    <row r="70" spans="2:4" x14ac:dyDescent="0.2">
      <c r="B70">
        <f t="shared" si="0"/>
        <v>67</v>
      </c>
      <c r="C70" t="s">
        <v>90</v>
      </c>
      <c r="D70" t="s">
        <v>172</v>
      </c>
    </row>
    <row r="71" spans="2:4" x14ac:dyDescent="0.2">
      <c r="B71">
        <f t="shared" ref="B71:B131" si="1">B70+1</f>
        <v>68</v>
      </c>
      <c r="C71" t="s">
        <v>91</v>
      </c>
      <c r="D71" t="s">
        <v>173</v>
      </c>
    </row>
    <row r="72" spans="2:4" x14ac:dyDescent="0.2">
      <c r="B72">
        <f t="shared" si="1"/>
        <v>69</v>
      </c>
      <c r="C72" t="s">
        <v>92</v>
      </c>
      <c r="D72" t="s">
        <v>174</v>
      </c>
    </row>
    <row r="73" spans="2:4" x14ac:dyDescent="0.2">
      <c r="B73">
        <f t="shared" si="1"/>
        <v>70</v>
      </c>
      <c r="C73" t="s">
        <v>93</v>
      </c>
      <c r="D73" t="s">
        <v>175</v>
      </c>
    </row>
    <row r="74" spans="2:4" x14ac:dyDescent="0.2">
      <c r="B74">
        <f t="shared" si="1"/>
        <v>71</v>
      </c>
      <c r="C74" t="s">
        <v>94</v>
      </c>
      <c r="D74" t="s">
        <v>176</v>
      </c>
    </row>
    <row r="75" spans="2:4" x14ac:dyDescent="0.2">
      <c r="B75">
        <f t="shared" si="1"/>
        <v>72</v>
      </c>
      <c r="C75" t="s">
        <v>95</v>
      </c>
      <c r="D75" t="s">
        <v>177</v>
      </c>
    </row>
    <row r="76" spans="2:4" x14ac:dyDescent="0.2">
      <c r="B76">
        <f t="shared" si="1"/>
        <v>73</v>
      </c>
      <c r="C76" t="s">
        <v>96</v>
      </c>
      <c r="D76" t="s">
        <v>178</v>
      </c>
    </row>
    <row r="77" spans="2:4" x14ac:dyDescent="0.2">
      <c r="B77">
        <f t="shared" si="1"/>
        <v>74</v>
      </c>
      <c r="C77" t="s">
        <v>97</v>
      </c>
      <c r="D77" t="s">
        <v>179</v>
      </c>
    </row>
    <row r="78" spans="2:4" x14ac:dyDescent="0.2">
      <c r="B78">
        <f t="shared" si="1"/>
        <v>75</v>
      </c>
      <c r="C78" t="s">
        <v>98</v>
      </c>
      <c r="D78" t="s">
        <v>180</v>
      </c>
    </row>
    <row r="79" spans="2:4" x14ac:dyDescent="0.2">
      <c r="B79">
        <f t="shared" si="1"/>
        <v>76</v>
      </c>
      <c r="C79" t="s">
        <v>99</v>
      </c>
      <c r="D79" t="s">
        <v>181</v>
      </c>
    </row>
    <row r="80" spans="2:4" x14ac:dyDescent="0.2">
      <c r="B80">
        <f t="shared" si="1"/>
        <v>77</v>
      </c>
      <c r="C80" t="s">
        <v>100</v>
      </c>
      <c r="D80" t="s">
        <v>182</v>
      </c>
    </row>
    <row r="81" spans="2:4" x14ac:dyDescent="0.2">
      <c r="B81">
        <f t="shared" si="1"/>
        <v>78</v>
      </c>
      <c r="C81" t="s">
        <v>101</v>
      </c>
      <c r="D81" t="s">
        <v>183</v>
      </c>
    </row>
    <row r="82" spans="2:4" x14ac:dyDescent="0.2">
      <c r="B82">
        <f t="shared" si="1"/>
        <v>79</v>
      </c>
      <c r="C82" t="s">
        <v>102</v>
      </c>
      <c r="D82" t="s">
        <v>185</v>
      </c>
    </row>
    <row r="83" spans="2:4" x14ac:dyDescent="0.2">
      <c r="B83">
        <f t="shared" si="1"/>
        <v>80</v>
      </c>
      <c r="C83" t="s">
        <v>103</v>
      </c>
      <c r="D83" t="s">
        <v>184</v>
      </c>
    </row>
    <row r="84" spans="2:4" x14ac:dyDescent="0.2">
      <c r="B84">
        <f t="shared" si="1"/>
        <v>81</v>
      </c>
      <c r="C84" t="s">
        <v>104</v>
      </c>
      <c r="D84" t="s">
        <v>186</v>
      </c>
    </row>
    <row r="85" spans="2:4" x14ac:dyDescent="0.2">
      <c r="B85">
        <f t="shared" si="1"/>
        <v>82</v>
      </c>
      <c r="C85" t="s">
        <v>187</v>
      </c>
      <c r="D85" t="s">
        <v>188</v>
      </c>
    </row>
    <row r="86" spans="2:4" x14ac:dyDescent="0.2">
      <c r="B86">
        <f t="shared" si="1"/>
        <v>83</v>
      </c>
      <c r="C86" t="s">
        <v>189</v>
      </c>
      <c r="D86" t="s">
        <v>190</v>
      </c>
    </row>
    <row r="87" spans="2:4" x14ac:dyDescent="0.2">
      <c r="B87">
        <f t="shared" si="1"/>
        <v>84</v>
      </c>
      <c r="C87" t="s">
        <v>192</v>
      </c>
      <c r="D87" t="s">
        <v>191</v>
      </c>
    </row>
    <row r="88" spans="2:4" x14ac:dyDescent="0.2">
      <c r="B88">
        <f t="shared" si="1"/>
        <v>85</v>
      </c>
      <c r="C88" t="s">
        <v>193</v>
      </c>
      <c r="D88" t="s">
        <v>225</v>
      </c>
    </row>
    <row r="89" spans="2:4" x14ac:dyDescent="0.2">
      <c r="B89">
        <f t="shared" si="1"/>
        <v>86</v>
      </c>
      <c r="C89" t="s">
        <v>194</v>
      </c>
      <c r="D89" t="s">
        <v>226</v>
      </c>
    </row>
    <row r="90" spans="2:4" x14ac:dyDescent="0.2">
      <c r="B90">
        <f t="shared" si="1"/>
        <v>87</v>
      </c>
      <c r="C90" t="s">
        <v>195</v>
      </c>
      <c r="D90" t="s">
        <v>227</v>
      </c>
    </row>
    <row r="91" spans="2:4" x14ac:dyDescent="0.2">
      <c r="B91">
        <f t="shared" si="1"/>
        <v>88</v>
      </c>
      <c r="C91" t="s">
        <v>196</v>
      </c>
      <c r="D91" t="s">
        <v>228</v>
      </c>
    </row>
    <row r="92" spans="2:4" x14ac:dyDescent="0.2">
      <c r="B92">
        <f t="shared" si="1"/>
        <v>89</v>
      </c>
      <c r="C92" t="s">
        <v>197</v>
      </c>
      <c r="D92" t="s">
        <v>229</v>
      </c>
    </row>
    <row r="93" spans="2:4" x14ac:dyDescent="0.2">
      <c r="B93">
        <f t="shared" si="1"/>
        <v>90</v>
      </c>
      <c r="C93" t="s">
        <v>198</v>
      </c>
      <c r="D93" t="s">
        <v>230</v>
      </c>
    </row>
    <row r="94" spans="2:4" x14ac:dyDescent="0.2">
      <c r="B94">
        <f t="shared" si="1"/>
        <v>91</v>
      </c>
      <c r="C94" t="s">
        <v>199</v>
      </c>
      <c r="D94" t="s">
        <v>231</v>
      </c>
    </row>
    <row r="95" spans="2:4" x14ac:dyDescent="0.2">
      <c r="B95">
        <f t="shared" si="1"/>
        <v>92</v>
      </c>
      <c r="C95" t="s">
        <v>200</v>
      </c>
      <c r="D95" t="s">
        <v>232</v>
      </c>
    </row>
    <row r="96" spans="2:4" x14ac:dyDescent="0.2">
      <c r="B96">
        <f t="shared" si="1"/>
        <v>93</v>
      </c>
      <c r="C96" t="s">
        <v>201</v>
      </c>
      <c r="D96" t="s">
        <v>233</v>
      </c>
    </row>
    <row r="97" spans="2:15" x14ac:dyDescent="0.2">
      <c r="B97">
        <f t="shared" si="1"/>
        <v>94</v>
      </c>
      <c r="C97" t="s">
        <v>202</v>
      </c>
      <c r="D97" t="s">
        <v>234</v>
      </c>
    </row>
    <row r="98" spans="2:15" x14ac:dyDescent="0.2">
      <c r="B98">
        <f t="shared" si="1"/>
        <v>95</v>
      </c>
      <c r="C98" t="s">
        <v>203</v>
      </c>
      <c r="D98" t="s">
        <v>235</v>
      </c>
    </row>
    <row r="99" spans="2:15" x14ac:dyDescent="0.2">
      <c r="B99">
        <f t="shared" si="1"/>
        <v>96</v>
      </c>
      <c r="C99" t="s">
        <v>204</v>
      </c>
      <c r="D99" t="s">
        <v>223</v>
      </c>
    </row>
    <row r="100" spans="2:15" x14ac:dyDescent="0.2">
      <c r="B100">
        <f t="shared" si="1"/>
        <v>97</v>
      </c>
      <c r="C100" t="s">
        <v>205</v>
      </c>
      <c r="D100" t="s">
        <v>224</v>
      </c>
    </row>
    <row r="101" spans="2:15" x14ac:dyDescent="0.2">
      <c r="B101">
        <f t="shared" si="1"/>
        <v>98</v>
      </c>
      <c r="C101" t="s">
        <v>206</v>
      </c>
      <c r="D101" t="s">
        <v>222</v>
      </c>
    </row>
    <row r="102" spans="2:15" x14ac:dyDescent="0.2">
      <c r="B102">
        <f t="shared" si="1"/>
        <v>99</v>
      </c>
      <c r="C102" t="s">
        <v>207</v>
      </c>
      <c r="D102" t="s">
        <v>219</v>
      </c>
    </row>
    <row r="103" spans="2:15" x14ac:dyDescent="0.2">
      <c r="B103">
        <f t="shared" si="1"/>
        <v>100</v>
      </c>
      <c r="C103" t="s">
        <v>208</v>
      </c>
      <c r="D103" t="s">
        <v>220</v>
      </c>
    </row>
    <row r="104" spans="2:15" x14ac:dyDescent="0.2">
      <c r="B104">
        <f t="shared" si="1"/>
        <v>101</v>
      </c>
      <c r="C104" t="s">
        <v>209</v>
      </c>
      <c r="D104" t="s">
        <v>218</v>
      </c>
    </row>
    <row r="105" spans="2:15" x14ac:dyDescent="0.2">
      <c r="B105">
        <f t="shared" si="1"/>
        <v>102</v>
      </c>
      <c r="C105" t="s">
        <v>210</v>
      </c>
      <c r="D105" t="s">
        <v>221</v>
      </c>
    </row>
    <row r="106" spans="2:15" x14ac:dyDescent="0.2">
      <c r="B106">
        <f t="shared" si="1"/>
        <v>103</v>
      </c>
      <c r="C106" t="s">
        <v>211</v>
      </c>
      <c r="D106" t="s">
        <v>217</v>
      </c>
    </row>
    <row r="107" spans="2:15" x14ac:dyDescent="0.2">
      <c r="B107">
        <f t="shared" si="1"/>
        <v>104</v>
      </c>
      <c r="C107" t="s">
        <v>212</v>
      </c>
      <c r="D107" t="s">
        <v>216</v>
      </c>
    </row>
    <row r="108" spans="2:15" x14ac:dyDescent="0.2">
      <c r="B108">
        <f t="shared" si="1"/>
        <v>105</v>
      </c>
      <c r="C108" t="s">
        <v>213</v>
      </c>
      <c r="D108" t="s">
        <v>215</v>
      </c>
    </row>
    <row r="109" spans="2:15" x14ac:dyDescent="0.2">
      <c r="B109">
        <f t="shared" si="1"/>
        <v>106</v>
      </c>
      <c r="C109" t="s">
        <v>214</v>
      </c>
      <c r="D109" t="s">
        <v>112</v>
      </c>
    </row>
    <row r="110" spans="2:15" x14ac:dyDescent="0.2">
      <c r="B110">
        <f t="shared" si="1"/>
        <v>107</v>
      </c>
      <c r="C110" s="5" t="s">
        <v>237</v>
      </c>
      <c r="D110" t="s">
        <v>236</v>
      </c>
      <c r="E110" s="4">
        <v>11.2</v>
      </c>
      <c r="F110" s="2">
        <f>E110*J110</f>
        <v>956.16639999999995</v>
      </c>
      <c r="G110" s="2">
        <f>[6]Main!$K$5-[6]Main!$K$6</f>
        <v>115.771</v>
      </c>
      <c r="H110" s="2">
        <f>[6]Main!$K$7</f>
        <v>1028.2138</v>
      </c>
      <c r="I110" t="s">
        <v>243</v>
      </c>
      <c r="J110" s="2">
        <f>[6]Main!$K$3</f>
        <v>85.372</v>
      </c>
      <c r="K110" s="2">
        <f>[6]Main!$K$11</f>
        <v>95.771000000000001</v>
      </c>
      <c r="L110" s="3">
        <f>(K110/J110)/E110-1</f>
        <v>-0.89983856366423254</v>
      </c>
      <c r="M110" s="3">
        <f>[6]Model!$R$6</f>
        <v>0.02</v>
      </c>
      <c r="N110" s="3">
        <f>[6]Model!$R$7</f>
        <v>-0.01</v>
      </c>
      <c r="O110" s="3">
        <f>[6]Model!$R$8</f>
        <v>0.09</v>
      </c>
    </row>
    <row r="111" spans="2:15" x14ac:dyDescent="0.2">
      <c r="B111">
        <f>B110+1</f>
        <v>108</v>
      </c>
      <c r="C111" s="1" t="s">
        <v>238</v>
      </c>
      <c r="D111" t="s">
        <v>239</v>
      </c>
      <c r="E111" s="4">
        <v>16</v>
      </c>
      <c r="F111" s="2">
        <f>E111*J111</f>
        <v>1572.432</v>
      </c>
      <c r="G111" s="2">
        <f>[7]Main!$K$5-[7]Main!$K$6</f>
        <v>-1194.46</v>
      </c>
      <c r="H111" s="2">
        <f>[7]Main!$K$7</f>
        <v>2766.8919999999998</v>
      </c>
      <c r="I111" t="s">
        <v>240</v>
      </c>
      <c r="J111" s="2">
        <f>[7]Main!$K$3</f>
        <v>98.277000000000001</v>
      </c>
      <c r="K111" s="2">
        <f>[7]Model!$X$18</f>
        <v>9309.2462054242424</v>
      </c>
      <c r="L111" s="3">
        <f>(K111/J111)/E111-1</f>
        <v>4.9202853957590804</v>
      </c>
      <c r="M111" s="3">
        <f>[7]Model!$X$15</f>
        <v>0.02</v>
      </c>
      <c r="N111" s="3">
        <f>[7]Model!$X$16</f>
        <v>-0.03</v>
      </c>
      <c r="O111" s="3">
        <f>[7]Model!$X$17</f>
        <v>0.09</v>
      </c>
    </row>
    <row r="112" spans="2:15" x14ac:dyDescent="0.2">
      <c r="B112">
        <f>B111+1</f>
        <v>109</v>
      </c>
      <c r="C112" s="1" t="s">
        <v>242</v>
      </c>
      <c r="D112" t="s">
        <v>241</v>
      </c>
      <c r="E112" s="4">
        <v>2.2000000000000002</v>
      </c>
      <c r="F112" s="2">
        <f>E112*J112</f>
        <v>146.35720000000001</v>
      </c>
      <c r="G112" s="2">
        <f>[8]Main!$K$6-[8]Main!$K$7</f>
        <v>70</v>
      </c>
      <c r="H112" s="2">
        <f>[8]Main!$K$8</f>
        <v>76.357200000000006</v>
      </c>
      <c r="I112" t="s">
        <v>243</v>
      </c>
      <c r="J112" s="2">
        <f>[8]Main!$K$4</f>
        <v>66.525999999999996</v>
      </c>
      <c r="K112" s="2">
        <f>[8]Main!$N$9</f>
        <v>40</v>
      </c>
      <c r="L112" s="3">
        <f>(K112/J112)/E112-1</f>
        <v>-0.72669605595078346</v>
      </c>
    </row>
    <row r="113" spans="2:12" x14ac:dyDescent="0.2">
      <c r="B113">
        <f t="shared" si="1"/>
        <v>110</v>
      </c>
      <c r="C113" t="s">
        <v>245</v>
      </c>
      <c r="D113" t="s">
        <v>244</v>
      </c>
      <c r="E113" s="4">
        <v>61.2</v>
      </c>
      <c r="F113" s="2">
        <f>E113*J113</f>
        <v>0</v>
      </c>
      <c r="L113" s="3"/>
    </row>
    <row r="114" spans="2:12" x14ac:dyDescent="0.2">
      <c r="B114">
        <f t="shared" si="1"/>
        <v>111</v>
      </c>
    </row>
    <row r="115" spans="2:12" x14ac:dyDescent="0.2">
      <c r="B115">
        <f t="shared" si="1"/>
        <v>112</v>
      </c>
    </row>
    <row r="116" spans="2:12" x14ac:dyDescent="0.2">
      <c r="B116">
        <f t="shared" si="1"/>
        <v>113</v>
      </c>
    </row>
    <row r="117" spans="2:12" x14ac:dyDescent="0.2">
      <c r="B117">
        <f t="shared" si="1"/>
        <v>114</v>
      </c>
    </row>
    <row r="118" spans="2:12" x14ac:dyDescent="0.2">
      <c r="B118">
        <f t="shared" si="1"/>
        <v>115</v>
      </c>
    </row>
    <row r="119" spans="2:12" x14ac:dyDescent="0.2">
      <c r="B119">
        <f t="shared" si="1"/>
        <v>116</v>
      </c>
    </row>
    <row r="120" spans="2:12" x14ac:dyDescent="0.2">
      <c r="B120">
        <f t="shared" si="1"/>
        <v>117</v>
      </c>
    </row>
    <row r="121" spans="2:12" x14ac:dyDescent="0.2">
      <c r="B121">
        <f t="shared" si="1"/>
        <v>118</v>
      </c>
    </row>
    <row r="122" spans="2:12" x14ac:dyDescent="0.2">
      <c r="B122">
        <f t="shared" si="1"/>
        <v>119</v>
      </c>
    </row>
    <row r="123" spans="2:12" x14ac:dyDescent="0.2">
      <c r="B123">
        <f t="shared" si="1"/>
        <v>120</v>
      </c>
    </row>
    <row r="124" spans="2:12" x14ac:dyDescent="0.2">
      <c r="B124">
        <f t="shared" si="1"/>
        <v>121</v>
      </c>
    </row>
    <row r="125" spans="2:12" x14ac:dyDescent="0.2">
      <c r="B125">
        <f t="shared" si="1"/>
        <v>122</v>
      </c>
    </row>
    <row r="126" spans="2:12" x14ac:dyDescent="0.2">
      <c r="B126">
        <f t="shared" si="1"/>
        <v>123</v>
      </c>
    </row>
    <row r="127" spans="2:12" x14ac:dyDescent="0.2">
      <c r="B127">
        <f t="shared" si="1"/>
        <v>124</v>
      </c>
    </row>
    <row r="128" spans="2:12" x14ac:dyDescent="0.2">
      <c r="B128">
        <f t="shared" si="1"/>
        <v>125</v>
      </c>
    </row>
    <row r="129" spans="2:2" x14ac:dyDescent="0.2">
      <c r="B129">
        <f t="shared" si="1"/>
        <v>126</v>
      </c>
    </row>
    <row r="130" spans="2:2" x14ac:dyDescent="0.2">
      <c r="B130">
        <f t="shared" si="1"/>
        <v>127</v>
      </c>
    </row>
    <row r="131" spans="2:2" x14ac:dyDescent="0.2">
      <c r="B131">
        <f t="shared" si="1"/>
        <v>128</v>
      </c>
    </row>
  </sheetData>
  <hyperlinks>
    <hyperlink ref="C4" r:id="rId1" xr:uid="{D399F4A0-DA62-40ED-8CAD-669F8BFD1E14}"/>
    <hyperlink ref="C112" r:id="rId2" display="CRDF.xlsx" xr:uid="{302536EA-C7C3-4334-9C0C-02276CC95A18}"/>
    <hyperlink ref="C6" r:id="rId3" xr:uid="{7918E348-FA13-4616-93E0-DC4AEB739892}"/>
    <hyperlink ref="C18" r:id="rId4" xr:uid="{56E9697C-0CDA-43F5-B4D8-BBFCD69FA55C}"/>
    <hyperlink ref="C11" r:id="rId5" xr:uid="{28909E0C-113B-4769-9B3B-DE3A0F0CBF3A}"/>
    <hyperlink ref="C15" r:id="rId6" xr:uid="{1B5EC1C5-D4FE-4909-8E08-9F255BE6AAC3}"/>
    <hyperlink ref="C110" r:id="rId7" xr:uid="{0C7DF959-DEE9-40DE-A923-1865C8861848}"/>
    <hyperlink ref="C111" r:id="rId8" xr:uid="{7DDA4514-7690-4C3C-8E24-54A3E69AA2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AD0-6E41-4DC9-AA4F-9BFB6D36429D}">
  <dimension ref="A1:J2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2.75" x14ac:dyDescent="0.2"/>
  <cols>
    <col min="1" max="1" width="5" bestFit="1" customWidth="1"/>
  </cols>
  <sheetData>
    <row r="1" spans="1:10" x14ac:dyDescent="0.2">
      <c r="A1" s="1" t="s">
        <v>16</v>
      </c>
    </row>
    <row r="2" spans="1:10" x14ac:dyDescent="0.2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</row>
  </sheetData>
  <hyperlinks>
    <hyperlink ref="A1" location="Main!A1" display="Main" xr:uid="{C8DDE9E8-DD28-4A1A-A5A9-F5959BCB05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8BF-D09A-47BA-AACB-0EB0B3F0A6A9}">
  <dimension ref="A1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1" x14ac:dyDescent="0.2">
      <c r="A1" s="1" t="s">
        <v>16</v>
      </c>
    </row>
  </sheetData>
  <hyperlinks>
    <hyperlink ref="A1" location="Main!A1" display="Main" xr:uid="{96508E18-CFB3-42A3-A7C9-FC9A9C323F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1" x14ac:dyDescent="0.2">
      <c r="A1" s="1" t="s">
        <v>16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397C-CCC5-4844-966F-F587F103EF60}">
  <dimension ref="A1"/>
  <sheetViews>
    <sheetView zoomScale="160" zoomScaleNormal="1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2.75" x14ac:dyDescent="0.2"/>
  <cols>
    <col min="1" max="1" width="5" bestFit="1" customWidth="1"/>
  </cols>
  <sheetData>
    <row r="1" spans="1:1" x14ac:dyDescent="0.2">
      <c r="A1" s="1" t="s">
        <v>16</v>
      </c>
    </row>
  </sheetData>
  <hyperlinks>
    <hyperlink ref="A1" location="Main!A1" display="Main" xr:uid="{0F78121F-1FC8-4698-B036-297F19128B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Drugs</vt:lpstr>
      <vt:lpstr>Todo</vt:lpstr>
      <vt:lpstr>Private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2025-08-15T02:07:10Z</dcterms:modified>
</cp:coreProperties>
</file>