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48BED86-2193-4648-83FA-44875A1CBE27}" xr6:coauthVersionLast="47" xr6:coauthVersionMax="47" xr10:uidLastSave="{00000000-0000-0000-0000-000000000000}"/>
  <bookViews>
    <workbookView xWindow="1560" yWindow="1650" windowWidth="23385" windowHeight="13110" activeTab="1" xr2:uid="{DE22802E-4E39-41A4-8F8C-B16A5E41F4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I2" i="2" s="1"/>
  <c r="J2" i="2" s="1"/>
  <c r="K2" i="2" s="1"/>
  <c r="L2" i="2" s="1"/>
  <c r="M2" i="2" s="1"/>
  <c r="N2" i="2" s="1"/>
  <c r="O2" i="2" s="1"/>
  <c r="F2" i="2"/>
  <c r="H3" i="2"/>
  <c r="I3" i="2"/>
  <c r="J3" i="2"/>
  <c r="K3" i="2" s="1"/>
  <c r="L3" i="2" s="1"/>
  <c r="M3" i="2" s="1"/>
  <c r="N3" i="2" s="1"/>
  <c r="O3" i="2" s="1"/>
  <c r="G3" i="2"/>
  <c r="F3" i="2"/>
  <c r="F4" i="2"/>
  <c r="F32" i="2" s="1"/>
  <c r="S6" i="1"/>
  <c r="S5" i="1"/>
  <c r="S3" i="1"/>
  <c r="E32" i="2"/>
  <c r="D32" i="2"/>
  <c r="C32" i="2"/>
  <c r="E21" i="2"/>
  <c r="D21" i="2"/>
  <c r="E38" i="2"/>
  <c r="E36" i="2"/>
  <c r="E34" i="2" s="1"/>
  <c r="F14" i="2" s="1"/>
  <c r="D12" i="2"/>
  <c r="E12" i="2"/>
  <c r="C12" i="2"/>
  <c r="D6" i="2"/>
  <c r="D24" i="2" s="1"/>
  <c r="E6" i="2"/>
  <c r="C6" i="2"/>
  <c r="D4" i="2"/>
  <c r="E4" i="2"/>
  <c r="C4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S4" i="1"/>
  <c r="G4" i="2" l="1"/>
  <c r="S7" i="1"/>
  <c r="F5" i="2"/>
  <c r="F6" i="2" s="1"/>
  <c r="D28" i="2"/>
  <c r="C28" i="2"/>
  <c r="F21" i="2"/>
  <c r="F10" i="2" s="1"/>
  <c r="E28" i="2"/>
  <c r="H21" i="2"/>
  <c r="G21" i="2"/>
  <c r="G10" i="2" s="1"/>
  <c r="G5" i="2"/>
  <c r="G6" i="2" s="1"/>
  <c r="F9" i="2"/>
  <c r="F11" i="2"/>
  <c r="C13" i="2"/>
  <c r="C15" i="2" s="1"/>
  <c r="E13" i="2"/>
  <c r="E15" i="2" s="1"/>
  <c r="E22" i="2" s="1"/>
  <c r="C17" i="2"/>
  <c r="C22" i="2"/>
  <c r="C24" i="2"/>
  <c r="D13" i="2"/>
  <c r="D15" i="2" s="1"/>
  <c r="E24" i="2"/>
  <c r="H4" i="2" l="1"/>
  <c r="F8" i="2"/>
  <c r="F7" i="2"/>
  <c r="G32" i="2"/>
  <c r="H32" i="2"/>
  <c r="G11" i="2"/>
  <c r="G8" i="2"/>
  <c r="H10" i="2"/>
  <c r="G9" i="2"/>
  <c r="H5" i="2"/>
  <c r="H6" i="2" s="1"/>
  <c r="F12" i="2"/>
  <c r="F13" i="2" s="1"/>
  <c r="F15" i="2" s="1"/>
  <c r="F16" i="2" s="1"/>
  <c r="F17" i="2" s="1"/>
  <c r="G7" i="2"/>
  <c r="H8" i="2"/>
  <c r="H11" i="2"/>
  <c r="H9" i="2"/>
  <c r="I21" i="2"/>
  <c r="E17" i="2"/>
  <c r="D17" i="2"/>
  <c r="D22" i="2"/>
  <c r="I10" i="2" l="1"/>
  <c r="I4" i="2"/>
  <c r="I32" i="2"/>
  <c r="I5" i="2"/>
  <c r="I6" i="2" s="1"/>
  <c r="I11" i="2"/>
  <c r="I9" i="2"/>
  <c r="I8" i="2"/>
  <c r="H7" i="2"/>
  <c r="G12" i="2"/>
  <c r="G13" i="2" s="1"/>
  <c r="J5" i="2"/>
  <c r="J6" i="2" s="1"/>
  <c r="F34" i="2"/>
  <c r="G14" i="2" s="1"/>
  <c r="J21" i="2"/>
  <c r="J10" i="2" s="1"/>
  <c r="J4" i="2" l="1"/>
  <c r="J32" i="2"/>
  <c r="G15" i="2"/>
  <c r="G16" i="2" s="1"/>
  <c r="G17" i="2" s="1"/>
  <c r="K5" i="2"/>
  <c r="K6" i="2" s="1"/>
  <c r="K21" i="2"/>
  <c r="K10" i="2" s="1"/>
  <c r="I7" i="2"/>
  <c r="H12" i="2"/>
  <c r="H13" i="2" s="1"/>
  <c r="J8" i="2"/>
  <c r="K8" i="2" s="1"/>
  <c r="J9" i="2"/>
  <c r="K9" i="2" s="1"/>
  <c r="J11" i="2"/>
  <c r="K11" i="2" s="1"/>
  <c r="K4" i="2" l="1"/>
  <c r="K32" i="2"/>
  <c r="I12" i="2"/>
  <c r="I13" i="2" s="1"/>
  <c r="J7" i="2"/>
  <c r="L5" i="2"/>
  <c r="L21" i="2"/>
  <c r="L9" i="2" s="1"/>
  <c r="L6" i="2"/>
  <c r="G34" i="2"/>
  <c r="L4" i="2" l="1"/>
  <c r="L32" i="2"/>
  <c r="H14" i="2"/>
  <c r="H15" i="2" s="1"/>
  <c r="H16" i="2" s="1"/>
  <c r="H17" i="2" s="1"/>
  <c r="L10" i="2"/>
  <c r="M21" i="2"/>
  <c r="M9" i="2" s="1"/>
  <c r="M5" i="2"/>
  <c r="M6" i="2" s="1"/>
  <c r="J12" i="2"/>
  <c r="J13" i="2" s="1"/>
  <c r="K7" i="2"/>
  <c r="L11" i="2"/>
  <c r="M11" i="2" s="1"/>
  <c r="L8" i="2"/>
  <c r="M8" i="2" s="1"/>
  <c r="M4" i="2" l="1"/>
  <c r="M32" i="2" s="1"/>
  <c r="H34" i="2"/>
  <c r="I14" i="2" s="1"/>
  <c r="I15" i="2" s="1"/>
  <c r="I16" i="2" s="1"/>
  <c r="I17" i="2" s="1"/>
  <c r="K12" i="2"/>
  <c r="K13" i="2" s="1"/>
  <c r="L7" i="2"/>
  <c r="N21" i="2"/>
  <c r="N9" i="2" s="1"/>
  <c r="N5" i="2"/>
  <c r="N6" i="2" s="1"/>
  <c r="M10" i="2"/>
  <c r="N10" i="2" s="1"/>
  <c r="I34" i="2"/>
  <c r="J14" i="2" s="1"/>
  <c r="J15" i="2" s="1"/>
  <c r="J16" i="2" s="1"/>
  <c r="J17" i="2" s="1"/>
  <c r="N4" i="2" l="1"/>
  <c r="O4" i="2"/>
  <c r="N32" i="2"/>
  <c r="J34" i="2"/>
  <c r="K14" i="2" s="1"/>
  <c r="K15" i="2" s="1"/>
  <c r="K16" i="2" s="1"/>
  <c r="K17" i="2" s="1"/>
  <c r="O21" i="2"/>
  <c r="O9" i="2" s="1"/>
  <c r="O32" i="2"/>
  <c r="O5" i="2"/>
  <c r="O6" i="2" s="1"/>
  <c r="M7" i="2"/>
  <c r="L12" i="2"/>
  <c r="L13" i="2" s="1"/>
  <c r="N11" i="2"/>
  <c r="O11" i="2" s="1"/>
  <c r="N8" i="2"/>
  <c r="O8" i="2" s="1"/>
  <c r="P32" i="2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K34" i="2" l="1"/>
  <c r="L14" i="2" s="1"/>
  <c r="N7" i="2"/>
  <c r="M12" i="2"/>
  <c r="M13" i="2" s="1"/>
  <c r="O10" i="2"/>
  <c r="L15" i="2"/>
  <c r="R26" i="2"/>
  <c r="R27" i="2" s="1"/>
  <c r="R28" i="2" s="1"/>
  <c r="L16" i="2" l="1"/>
  <c r="L17" i="2" s="1"/>
  <c r="N12" i="2"/>
  <c r="N13" i="2" s="1"/>
  <c r="O7" i="2"/>
  <c r="O12" i="2" s="1"/>
  <c r="O13" i="2" s="1"/>
  <c r="L34" i="2" l="1"/>
  <c r="M14" i="2" s="1"/>
  <c r="M15" i="2" s="1"/>
  <c r="M16" i="2" s="1"/>
  <c r="M17" i="2" s="1"/>
  <c r="M34" i="2" l="1"/>
  <c r="N14" i="2" s="1"/>
  <c r="N15" i="2" s="1"/>
  <c r="N16" i="2" l="1"/>
  <c r="N17" i="2" s="1"/>
  <c r="N34" i="2" l="1"/>
  <c r="O14" i="2" l="1"/>
  <c r="O15" i="2" s="1"/>
  <c r="O16" i="2" s="1"/>
  <c r="O17" i="2" s="1"/>
  <c r="O34" i="2" l="1"/>
  <c r="I19" i="2"/>
  <c r="P17" i="2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</calcChain>
</file>

<file path=xl/sharedStrings.xml><?xml version="1.0" encoding="utf-8"?>
<sst xmlns="http://schemas.openxmlformats.org/spreadsheetml/2006/main" count="47" uniqueCount="41">
  <si>
    <t>Price</t>
  </si>
  <si>
    <t>Shares</t>
  </si>
  <si>
    <t>MC</t>
  </si>
  <si>
    <t>Cash</t>
  </si>
  <si>
    <t>Debt</t>
  </si>
  <si>
    <t>EV</t>
  </si>
  <si>
    <t>Revenue</t>
  </si>
  <si>
    <t>Sales</t>
  </si>
  <si>
    <t>Equity Affiliates</t>
  </si>
  <si>
    <t>COGS</t>
  </si>
  <si>
    <t>SG&amp;A</t>
  </si>
  <si>
    <t>Operating Costs</t>
  </si>
  <si>
    <t>Exploration</t>
  </si>
  <si>
    <t>D&amp;A</t>
  </si>
  <si>
    <t>Gross Profit</t>
  </si>
  <si>
    <t>Other Taxes</t>
  </si>
  <si>
    <t>Interest</t>
  </si>
  <si>
    <t>OPEX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</si>
  <si>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</si>
  <si>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</si>
  <si>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</si>
  <si>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</si>
  <si>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</si>
  <si>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</si>
  <si>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</si>
  <si>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</si>
  <si>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</si>
  <si>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</si>
  <si>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</si>
  <si>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</si>
  <si>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</si>
  <si>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Operating Income</t>
  </si>
  <si>
    <t>Equity Affiliates GM</t>
  </si>
  <si>
    <t>Sales GM</t>
  </si>
  <si>
    <t>ROIC</t>
  </si>
  <si>
    <t>Maturity</t>
  </si>
  <si>
    <t>Discount</t>
  </si>
  <si>
    <t>NPV</t>
  </si>
  <si>
    <t>Diff</t>
  </si>
  <si>
    <t>Main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</si>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</sst>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19050</xdr:rowOff>
    </xdr:from>
    <xdr:to>
      <xdr:col>5</xdr:col>
      <xdr:colOff>0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7EC509-425A-401E-F868-FA96E3866CAA}"/>
            </a:ext>
          </a:extLst>
        </xdr:cNvPr>
        <xdr:cNvCxnSpPr/>
      </xdr:nvCxnSpPr>
      <xdr:spPr>
        <a:xfrm>
          <a:off x="2876550" y="19050"/>
          <a:ext cx="1905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A51-B7CE-41F8-8BF1-70B2455465C3}">
  <dimension ref="A1:T7"/>
  <sheetViews>
    <sheetView zoomScaleNormal="100" workbookViewId="0">
      <selection activeCell="S6" sqref="S6"/>
    </sheetView>
  </sheetViews>
  <sheetFormatPr defaultRowHeight="14.25" x14ac:dyDescent="0.2"/>
  <cols>
    <col min="1" max="16384" width="9.140625" style="8"/>
  </cols>
  <sheetData>
    <row r="1" spans="1:20" ht="15" x14ac:dyDescent="0.25">
      <c r="A1" s="7"/>
    </row>
    <row r="2" spans="1:20" x14ac:dyDescent="0.2">
      <c r="R2" s="8" t="s">
        <v>0</v>
      </c>
      <c r="S2" s="9">
        <v>148</v>
      </c>
    </row>
    <row r="3" spans="1:20" x14ac:dyDescent="0.2">
      <c r="R3" s="8" t="s">
        <v>1</v>
      </c>
      <c r="S3" s="1">
        <f>1746.393</f>
        <v>1746.393</v>
      </c>
      <c r="T3" s="8" t="s">
        <v>40</v>
      </c>
    </row>
    <row r="4" spans="1:20" x14ac:dyDescent="0.2">
      <c r="R4" s="8" t="s">
        <v>2</v>
      </c>
      <c r="S4" s="1">
        <f>S2*S3</f>
        <v>258466.16399999999</v>
      </c>
    </row>
    <row r="5" spans="1:20" x14ac:dyDescent="0.2">
      <c r="R5" s="8" t="s">
        <v>3</v>
      </c>
      <c r="S5" s="1">
        <f>4638+5</f>
        <v>4643</v>
      </c>
      <c r="T5" s="8" t="s">
        <v>40</v>
      </c>
    </row>
    <row r="6" spans="1:20" x14ac:dyDescent="0.2">
      <c r="R6" s="8" t="s">
        <v>4</v>
      </c>
      <c r="S6" s="1">
        <f>25605+21610+19594+3806</f>
        <v>70615</v>
      </c>
      <c r="T6" s="8" t="s">
        <v>40</v>
      </c>
    </row>
    <row r="7" spans="1:20" x14ac:dyDescent="0.2">
      <c r="R7" s="8" t="s">
        <v>5</v>
      </c>
      <c r="S7" s="1">
        <f>S4+S6-S5</f>
        <v>324438.16399999999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A2A-0488-4C62-BB6F-16DFD012AD0C}">
  <dimension ref="A1:CW38"/>
  <sheetViews>
    <sheetView tabSelected="1" zoomScale="115" zoomScaleNormal="115" workbookViewId="0">
      <pane xSplit="2" ySplit="1" topLeftCell="C13" activePane="bottomRight" state="frozen"/>
      <selection pane="topRight" activeCell="B1" sqref="B1"/>
      <selection pane="bottomLeft" activeCell="A2" sqref="A2"/>
      <selection pane="bottomRight" activeCell="R24" sqref="R24"/>
    </sheetView>
  </sheetViews>
  <sheetFormatPr defaultRowHeight="14.25" x14ac:dyDescent="0.2"/>
  <cols>
    <col min="1" max="1" width="5.140625" style="1" customWidth="1"/>
    <col min="2" max="2" width="16" style="1" customWidth="1"/>
    <col min="3" max="16384" width="9.140625" style="1"/>
  </cols>
  <sheetData>
    <row r="1" spans="1:15" ht="15" x14ac:dyDescent="0.25">
      <c r="A1" s="10" t="s">
        <v>39</v>
      </c>
      <c r="C1" s="2">
        <v>2022</v>
      </c>
      <c r="D1" s="2">
        <f>C1+1</f>
        <v>2023</v>
      </c>
      <c r="E1" s="2">
        <f t="shared" ref="E1:O1" si="0">D1+1</f>
        <v>2024</v>
      </c>
      <c r="F1" s="2">
        <f t="shared" si="0"/>
        <v>2025</v>
      </c>
      <c r="G1" s="2">
        <f t="shared" si="0"/>
        <v>2026</v>
      </c>
      <c r="H1" s="2">
        <f t="shared" si="0"/>
        <v>2027</v>
      </c>
      <c r="I1" s="2">
        <f t="shared" si="0"/>
        <v>2028</v>
      </c>
      <c r="J1" s="2">
        <f t="shared" si="0"/>
        <v>2029</v>
      </c>
      <c r="K1" s="2">
        <f t="shared" si="0"/>
        <v>2030</v>
      </c>
      <c r="L1" s="2">
        <f t="shared" si="0"/>
        <v>2031</v>
      </c>
      <c r="M1" s="2">
        <f t="shared" si="0"/>
        <v>2032</v>
      </c>
      <c r="N1" s="2">
        <f t="shared" si="0"/>
        <v>2033</v>
      </c>
      <c r="O1" s="2">
        <f t="shared" si="0"/>
        <v>2034</v>
      </c>
    </row>
    <row r="2" spans="1:15" x14ac:dyDescent="0.2">
      <c r="B2" s="1" t="s">
        <v>7</v>
      </c>
      <c r="C2" s="1">
        <v>235717</v>
      </c>
      <c r="D2" s="1">
        <v>196913</v>
      </c>
      <c r="E2" s="1">
        <v>193414</v>
      </c>
      <c r="F2" s="1">
        <f>E2*1.02</f>
        <v>197282.28</v>
      </c>
      <c r="G2" s="1">
        <f t="shared" ref="G2:O2" si="1">F2*1.02</f>
        <v>201227.92560000002</v>
      </c>
      <c r="H2" s="1">
        <f t="shared" si="1"/>
        <v>205252.48411200003</v>
      </c>
      <c r="I2" s="1">
        <f t="shared" si="1"/>
        <v>209357.53379424004</v>
      </c>
      <c r="J2" s="1">
        <f t="shared" si="1"/>
        <v>213544.68447012483</v>
      </c>
      <c r="K2" s="1">
        <f t="shared" si="1"/>
        <v>217815.57815952733</v>
      </c>
      <c r="L2" s="1">
        <f t="shared" si="1"/>
        <v>222171.88972271787</v>
      </c>
      <c r="M2" s="1">
        <f t="shared" si="1"/>
        <v>226615.32751717223</v>
      </c>
      <c r="N2" s="1">
        <f t="shared" si="1"/>
        <v>231147.6340675157</v>
      </c>
      <c r="O2" s="1">
        <f t="shared" si="1"/>
        <v>235770.58674886602</v>
      </c>
    </row>
    <row r="3" spans="1:15" x14ac:dyDescent="0.2">
      <c r="B3" s="1" t="s">
        <v>8</v>
      </c>
      <c r="C3" s="1">
        <v>8585</v>
      </c>
      <c r="D3" s="1">
        <v>5131</v>
      </c>
      <c r="E3" s="1">
        <v>4596</v>
      </c>
      <c r="F3" s="1">
        <f>AVERAGE(C3:E3)</f>
        <v>6104</v>
      </c>
      <c r="G3" s="1">
        <f>F3*1.02</f>
        <v>6226.08</v>
      </c>
      <c r="H3" s="1">
        <f t="shared" ref="H3:O3" si="2">G3*1.02</f>
        <v>6350.6016</v>
      </c>
      <c r="I3" s="1">
        <f t="shared" si="2"/>
        <v>6477.6136320000005</v>
      </c>
      <c r="J3" s="1">
        <f t="shared" si="2"/>
        <v>6607.1659046400009</v>
      </c>
      <c r="K3" s="1">
        <f t="shared" si="2"/>
        <v>6739.3092227328007</v>
      </c>
      <c r="L3" s="1">
        <f t="shared" si="2"/>
        <v>6874.0954071874567</v>
      </c>
      <c r="M3" s="1">
        <f t="shared" si="2"/>
        <v>7011.5773153312057</v>
      </c>
      <c r="N3" s="1">
        <f t="shared" si="2"/>
        <v>7151.80886163783</v>
      </c>
      <c r="O3" s="1">
        <f t="shared" si="2"/>
        <v>7294.8450388705869</v>
      </c>
    </row>
    <row r="4" spans="1:15" s="3" customFormat="1" ht="15" x14ac:dyDescent="0.25">
      <c r="B4" s="3" t="s">
        <v>6</v>
      </c>
      <c r="C4" s="3">
        <f>SUM(C2:C3)</f>
        <v>244302</v>
      </c>
      <c r="D4" s="3">
        <f t="shared" ref="D4:E4" si="3">SUM(D2:D3)</f>
        <v>202044</v>
      </c>
      <c r="E4" s="3">
        <f t="shared" si="3"/>
        <v>198010</v>
      </c>
      <c r="F4" s="3">
        <f t="shared" ref="F4" si="4">SUM(F2:F3)</f>
        <v>203386.28</v>
      </c>
      <c r="G4" s="3">
        <f t="shared" ref="G4" si="5">SUM(G2:G3)</f>
        <v>207454.0056</v>
      </c>
      <c r="H4" s="3">
        <f t="shared" ref="H4" si="6">SUM(H2:H3)</f>
        <v>211603.08571200003</v>
      </c>
      <c r="I4" s="3">
        <f t="shared" ref="I4" si="7">SUM(I2:I3)</f>
        <v>215835.14742624003</v>
      </c>
      <c r="J4" s="3">
        <f t="shared" ref="J4" si="8">SUM(J2:J3)</f>
        <v>220151.85037476482</v>
      </c>
      <c r="K4" s="3">
        <f t="shared" ref="K4" si="9">SUM(K2:K3)</f>
        <v>224554.88738226012</v>
      </c>
      <c r="L4" s="3">
        <f t="shared" ref="L4" si="10">SUM(L2:L3)</f>
        <v>229045.98512990531</v>
      </c>
      <c r="M4" s="3">
        <f t="shared" ref="M4" si="11">SUM(M2:M3)</f>
        <v>233626.90483250344</v>
      </c>
      <c r="N4" s="3">
        <f t="shared" ref="N4" si="12">SUM(N2:N3)</f>
        <v>238299.44292915353</v>
      </c>
      <c r="O4" s="3">
        <f t="shared" ref="O4" si="13">SUM(O2:O3)</f>
        <v>243065.4317877366</v>
      </c>
    </row>
    <row r="5" spans="1:15" x14ac:dyDescent="0.2">
      <c r="B5" s="1" t="s">
        <v>9</v>
      </c>
      <c r="C5" s="1">
        <v>145416</v>
      </c>
      <c r="D5" s="1">
        <v>119196</v>
      </c>
      <c r="E5" s="1">
        <v>119206</v>
      </c>
      <c r="F5" s="1">
        <f>F2*(1-F24)</f>
        <v>120342.1908</v>
      </c>
      <c r="G5" s="1">
        <f t="shared" ref="G5:J5" si="14">G2*(1-G24)</f>
        <v>122749.034616</v>
      </c>
      <c r="H5" s="1">
        <f t="shared" si="14"/>
        <v>125204.01530832001</v>
      </c>
      <c r="I5" s="1">
        <f t="shared" si="14"/>
        <v>127708.09561448642</v>
      </c>
      <c r="J5" s="1">
        <f t="shared" si="14"/>
        <v>130262.25752677614</v>
      </c>
      <c r="K5" s="1">
        <f t="shared" ref="K5:O5" si="15">K2*(1-K24)</f>
        <v>132867.50267731166</v>
      </c>
      <c r="L5" s="1">
        <f t="shared" si="15"/>
        <v>135524.85273085791</v>
      </c>
      <c r="M5" s="1">
        <f t="shared" si="15"/>
        <v>138235.34978547506</v>
      </c>
      <c r="N5" s="1">
        <f t="shared" si="15"/>
        <v>141000.05678118457</v>
      </c>
      <c r="O5" s="1">
        <f t="shared" si="15"/>
        <v>143820.05791680826</v>
      </c>
    </row>
    <row r="6" spans="1:15" x14ac:dyDescent="0.2">
      <c r="B6" s="1" t="s">
        <v>14</v>
      </c>
      <c r="C6" s="1">
        <f>C2-C5</f>
        <v>90301</v>
      </c>
      <c r="D6" s="1">
        <f t="shared" ref="D6:E6" si="16">D2-D5</f>
        <v>77717</v>
      </c>
      <c r="E6" s="1">
        <f t="shared" si="16"/>
        <v>74208</v>
      </c>
      <c r="F6" s="1">
        <f t="shared" ref="F6" si="17">F2-F5</f>
        <v>76940.089200000002</v>
      </c>
      <c r="G6" s="1">
        <f t="shared" ref="G6" si="18">G2-G5</f>
        <v>78478.890984000012</v>
      </c>
      <c r="H6" s="1">
        <f t="shared" ref="H6" si="19">H2-H5</f>
        <v>80048.468803680022</v>
      </c>
      <c r="I6" s="1">
        <f t="shared" ref="I6" si="20">I2-I5</f>
        <v>81649.438179753619</v>
      </c>
      <c r="J6" s="1">
        <f t="shared" ref="J6" si="21">J2-J5</f>
        <v>83282.426943348692</v>
      </c>
      <c r="K6" s="1">
        <f t="shared" ref="K6" si="22">K2-K5</f>
        <v>84948.075482215674</v>
      </c>
      <c r="L6" s="1">
        <f t="shared" ref="L6" si="23">L2-L5</f>
        <v>86647.036991859961</v>
      </c>
      <c r="M6" s="1">
        <f t="shared" ref="M6" si="24">M2-M5</f>
        <v>88379.977731697174</v>
      </c>
      <c r="N6" s="1">
        <f t="shared" ref="N6" si="25">N2-N5</f>
        <v>90147.577286331129</v>
      </c>
      <c r="O6" s="1">
        <f t="shared" ref="O6" si="26">O2-O5</f>
        <v>91950.528832057753</v>
      </c>
    </row>
    <row r="7" spans="1:15" x14ac:dyDescent="0.2">
      <c r="B7" s="1" t="s">
        <v>11</v>
      </c>
      <c r="C7" s="1">
        <v>24714</v>
      </c>
      <c r="D7" s="1">
        <v>24887</v>
      </c>
      <c r="E7" s="1">
        <v>27464</v>
      </c>
      <c r="F7" s="1">
        <f>E7*(1+F21)</f>
        <v>28013.279999999999</v>
      </c>
      <c r="G7" s="1">
        <f t="shared" ref="G7:J7" si="27">F7*(1+G21)</f>
        <v>28573.545599999998</v>
      </c>
      <c r="H7" s="1">
        <f t="shared" si="27"/>
        <v>29145.016511999998</v>
      </c>
      <c r="I7" s="1">
        <f t="shared" si="27"/>
        <v>29727.91684224</v>
      </c>
      <c r="J7" s="1">
        <f t="shared" si="27"/>
        <v>30322.475179084799</v>
      </c>
      <c r="K7" s="1">
        <f t="shared" ref="K7:O7" si="28">J7*(1+K21)</f>
        <v>30928.924682666497</v>
      </c>
      <c r="L7" s="1">
        <f t="shared" si="28"/>
        <v>31547.503176319828</v>
      </c>
      <c r="M7" s="1">
        <f t="shared" si="28"/>
        <v>32178.453239846225</v>
      </c>
      <c r="N7" s="1">
        <f t="shared" si="28"/>
        <v>32822.022304643149</v>
      </c>
      <c r="O7" s="1">
        <f t="shared" si="28"/>
        <v>33478.462750736013</v>
      </c>
    </row>
    <row r="8" spans="1:15" x14ac:dyDescent="0.2">
      <c r="B8" s="1" t="s">
        <v>10</v>
      </c>
      <c r="C8" s="1">
        <v>4312</v>
      </c>
      <c r="D8" s="1">
        <v>4141</v>
      </c>
      <c r="E8" s="1">
        <v>4834</v>
      </c>
      <c r="F8" s="1">
        <f>E8*(1+F21)</f>
        <v>4930.68</v>
      </c>
      <c r="G8" s="1">
        <f t="shared" ref="G8:J8" si="29">F8*(1+G21)</f>
        <v>5029.2936</v>
      </c>
      <c r="H8" s="1">
        <f t="shared" si="29"/>
        <v>5129.8794719999996</v>
      </c>
      <c r="I8" s="1">
        <f t="shared" si="29"/>
        <v>5232.4770614399995</v>
      </c>
      <c r="J8" s="1">
        <f t="shared" si="29"/>
        <v>5337.1266026687999</v>
      </c>
      <c r="K8" s="1">
        <f t="shared" ref="K8:O8" si="30">J8*(1+K21)</f>
        <v>5443.8691347221757</v>
      </c>
      <c r="L8" s="1">
        <f t="shared" si="30"/>
        <v>5552.7465174166191</v>
      </c>
      <c r="M8" s="1">
        <f t="shared" si="30"/>
        <v>5663.8014477649513</v>
      </c>
      <c r="N8" s="1">
        <f t="shared" si="30"/>
        <v>5777.0774767202502</v>
      </c>
      <c r="O8" s="1">
        <f t="shared" si="30"/>
        <v>5892.6190262546552</v>
      </c>
    </row>
    <row r="9" spans="1:15" x14ac:dyDescent="0.2">
      <c r="B9" s="1" t="s">
        <v>12</v>
      </c>
      <c r="C9" s="1">
        <v>974</v>
      </c>
      <c r="D9" s="1">
        <v>914</v>
      </c>
      <c r="E9" s="1">
        <v>995</v>
      </c>
      <c r="F9" s="1">
        <f>E9*(1+F21)</f>
        <v>1014.9</v>
      </c>
      <c r="G9" s="1">
        <f t="shared" ref="G9:J9" si="31">F9*(1+G21)</f>
        <v>1035.1980000000001</v>
      </c>
      <c r="H9" s="1">
        <f t="shared" si="31"/>
        <v>1055.9019600000001</v>
      </c>
      <c r="I9" s="1">
        <f t="shared" si="31"/>
        <v>1077.0199992000003</v>
      </c>
      <c r="J9" s="1">
        <f t="shared" si="31"/>
        <v>1098.5603991840003</v>
      </c>
      <c r="K9" s="1">
        <f t="shared" ref="K9:O9" si="32">J9*(1+K21)</f>
        <v>1120.5316071676802</v>
      </c>
      <c r="L9" s="1">
        <f t="shared" si="32"/>
        <v>1142.942239311034</v>
      </c>
      <c r="M9" s="1">
        <f t="shared" si="32"/>
        <v>1165.8010840972547</v>
      </c>
      <c r="N9" s="1">
        <f t="shared" si="32"/>
        <v>1189.1171057791998</v>
      </c>
      <c r="O9" s="1">
        <f t="shared" si="32"/>
        <v>1212.8994478947839</v>
      </c>
    </row>
    <row r="10" spans="1:15" x14ac:dyDescent="0.2">
      <c r="B10" s="1" t="s">
        <v>13</v>
      </c>
      <c r="C10" s="1">
        <v>16319</v>
      </c>
      <c r="D10" s="1">
        <v>17326</v>
      </c>
      <c r="E10" s="1">
        <v>17282</v>
      </c>
      <c r="F10" s="1">
        <f>E10*(1+F21)</f>
        <v>17627.64</v>
      </c>
      <c r="G10" s="1">
        <f t="shared" ref="G10:J10" si="33">F10*(1+G21)</f>
        <v>17980.192800000001</v>
      </c>
      <c r="H10" s="1">
        <f t="shared" si="33"/>
        <v>18339.796656000002</v>
      </c>
      <c r="I10" s="1">
        <f t="shared" si="33"/>
        <v>18706.592589120002</v>
      </c>
      <c r="J10" s="1">
        <f t="shared" si="33"/>
        <v>19080.724440902402</v>
      </c>
      <c r="K10" s="1">
        <f t="shared" ref="K10:O10" si="34">J10*(1+K21)</f>
        <v>19462.338929720452</v>
      </c>
      <c r="L10" s="1">
        <f t="shared" si="34"/>
        <v>19851.585708314862</v>
      </c>
      <c r="M10" s="1">
        <f t="shared" si="34"/>
        <v>20248.617422481158</v>
      </c>
      <c r="N10" s="1">
        <f t="shared" si="34"/>
        <v>20653.589770930783</v>
      </c>
      <c r="O10" s="1">
        <f t="shared" si="34"/>
        <v>21066.661566349398</v>
      </c>
    </row>
    <row r="11" spans="1:15" x14ac:dyDescent="0.2">
      <c r="B11" s="1" t="s">
        <v>15</v>
      </c>
      <c r="C11" s="1">
        <v>4032</v>
      </c>
      <c r="D11" s="1">
        <v>4220</v>
      </c>
      <c r="E11" s="1">
        <v>4716</v>
      </c>
      <c r="F11" s="1">
        <f>E11*(1+F21)</f>
        <v>4810.32</v>
      </c>
      <c r="G11" s="1">
        <f t="shared" ref="G11:J11" si="35">F11*(1+G21)</f>
        <v>4906.5263999999997</v>
      </c>
      <c r="H11" s="1">
        <f t="shared" si="35"/>
        <v>5004.6569279999994</v>
      </c>
      <c r="I11" s="1">
        <f t="shared" si="35"/>
        <v>5104.7500665599991</v>
      </c>
      <c r="J11" s="1">
        <f t="shared" si="35"/>
        <v>5206.8450678911995</v>
      </c>
      <c r="K11" s="1">
        <f t="shared" ref="K11:O11" si="36">J11*(1+K21)</f>
        <v>5310.9819692490237</v>
      </c>
      <c r="L11" s="1">
        <f t="shared" si="36"/>
        <v>5417.2016086340045</v>
      </c>
      <c r="M11" s="1">
        <f t="shared" si="36"/>
        <v>5525.5456408066848</v>
      </c>
      <c r="N11" s="1">
        <f t="shared" si="36"/>
        <v>5636.0565536228187</v>
      </c>
      <c r="O11" s="1">
        <f t="shared" si="36"/>
        <v>5748.7776846952747</v>
      </c>
    </row>
    <row r="12" spans="1:15" x14ac:dyDescent="0.2">
      <c r="B12" s="1" t="s">
        <v>17</v>
      </c>
      <c r="C12" s="1">
        <f>SUM(C7:C11)</f>
        <v>50351</v>
      </c>
      <c r="D12" s="1">
        <f t="shared" ref="D12:E12" si="37">SUM(D7:D11)</f>
        <v>51488</v>
      </c>
      <c r="E12" s="1">
        <f t="shared" si="37"/>
        <v>55291</v>
      </c>
      <c r="F12" s="1">
        <f t="shared" ref="F12" si="38">SUM(F7:F11)</f>
        <v>56396.82</v>
      </c>
      <c r="G12" s="1">
        <f t="shared" ref="G12" si="39">SUM(G7:G11)</f>
        <v>57524.756399999998</v>
      </c>
      <c r="H12" s="1">
        <f t="shared" ref="H12" si="40">SUM(H7:H11)</f>
        <v>58675.251527999993</v>
      </c>
      <c r="I12" s="1">
        <f t="shared" ref="I12" si="41">SUM(I7:I11)</f>
        <v>59848.756558560002</v>
      </c>
      <c r="J12" s="1">
        <f t="shared" ref="J12" si="42">SUM(J7:J11)</f>
        <v>61045.731689731205</v>
      </c>
      <c r="K12" s="1">
        <f t="shared" ref="K12" si="43">SUM(K7:K11)</f>
        <v>62266.646323525827</v>
      </c>
      <c r="L12" s="1">
        <f t="shared" ref="L12" si="44">SUM(L7:L11)</f>
        <v>63511.979249996351</v>
      </c>
      <c r="M12" s="1">
        <f t="shared" ref="M12" si="45">SUM(M7:M11)</f>
        <v>64782.218834996267</v>
      </c>
      <c r="N12" s="1">
        <f t="shared" ref="N12" si="46">SUM(N7:N11)</f>
        <v>66077.863211696211</v>
      </c>
      <c r="O12" s="1">
        <f t="shared" ref="O12" si="47">SUM(O7:O11)</f>
        <v>67399.420475930136</v>
      </c>
    </row>
    <row r="13" spans="1:15" x14ac:dyDescent="0.2">
      <c r="B13" s="1" t="s">
        <v>31</v>
      </c>
      <c r="C13" s="1">
        <f>C6-C12</f>
        <v>39950</v>
      </c>
      <c r="D13" s="1">
        <f t="shared" ref="D13:J13" si="48">D6-D12</f>
        <v>26229</v>
      </c>
      <c r="E13" s="1">
        <f t="shared" si="48"/>
        <v>18917</v>
      </c>
      <c r="F13" s="1">
        <f t="shared" si="48"/>
        <v>20543.269200000002</v>
      </c>
      <c r="G13" s="1">
        <f t="shared" si="48"/>
        <v>20954.134584000014</v>
      </c>
      <c r="H13" s="1">
        <f t="shared" si="48"/>
        <v>21373.217275680028</v>
      </c>
      <c r="I13" s="1">
        <f t="shared" si="48"/>
        <v>21800.681621193617</v>
      </c>
      <c r="J13" s="1">
        <f t="shared" si="48"/>
        <v>22236.695253617487</v>
      </c>
      <c r="K13" s="1">
        <f t="shared" ref="K13" si="49">K6-K12</f>
        <v>22681.429158689847</v>
      </c>
      <c r="L13" s="1">
        <f t="shared" ref="L13" si="50">L6-L12</f>
        <v>23135.057741863609</v>
      </c>
      <c r="M13" s="1">
        <f t="shared" ref="M13" si="51">M6-M12</f>
        <v>23597.758896700907</v>
      </c>
      <c r="N13" s="1">
        <f t="shared" ref="N13" si="52">N6-N12</f>
        <v>24069.714074634918</v>
      </c>
      <c r="O13" s="1">
        <f t="shared" ref="O13" si="53">O6-O12</f>
        <v>24551.108356127617</v>
      </c>
    </row>
    <row r="14" spans="1:15" x14ac:dyDescent="0.2">
      <c r="B14" s="1" t="s">
        <v>16</v>
      </c>
      <c r="C14" s="1">
        <v>-516</v>
      </c>
      <c r="D14" s="1">
        <v>-469</v>
      </c>
      <c r="E14" s="1">
        <v>-594</v>
      </c>
      <c r="F14" s="1">
        <f>E34*$R$23</f>
        <v>-649.74</v>
      </c>
      <c r="G14" s="1">
        <f>F34*$R$23</f>
        <v>-391.12412039999998</v>
      </c>
      <c r="H14" s="1">
        <f>G34*$R$23</f>
        <v>-123.80498437319977</v>
      </c>
      <c r="I14" s="1">
        <f>H34*$R$23</f>
        <v>152.43737541378897</v>
      </c>
      <c r="J14" s="1">
        <f>I34*$R$23</f>
        <v>437.82792236968527</v>
      </c>
      <c r="K14" s="1">
        <f>J34*$R$23</f>
        <v>732.59672365751851</v>
      </c>
      <c r="L14" s="1">
        <f>K34*$R$23</f>
        <v>1036.9790601280342</v>
      </c>
      <c r="M14" s="1">
        <f>L34*$R$23</f>
        <v>1351.2155385539256</v>
      </c>
      <c r="N14" s="1">
        <f>M34*$R$23</f>
        <v>1675.5522062122386</v>
      </c>
      <c r="O14" s="1">
        <f>N34*$R$23</f>
        <v>2010.2406678632517</v>
      </c>
    </row>
    <row r="15" spans="1:15" x14ac:dyDescent="0.2">
      <c r="B15" s="1" t="s">
        <v>18</v>
      </c>
      <c r="C15" s="1">
        <f>C13+C14</f>
        <v>39434</v>
      </c>
      <c r="D15" s="1">
        <f t="shared" ref="D15:J15" si="54">D13+D14</f>
        <v>25760</v>
      </c>
      <c r="E15" s="1">
        <f t="shared" si="54"/>
        <v>18323</v>
      </c>
      <c r="F15" s="1">
        <f t="shared" si="54"/>
        <v>19893.529200000001</v>
      </c>
      <c r="G15" s="1">
        <f t="shared" si="54"/>
        <v>20563.010463600014</v>
      </c>
      <c r="H15" s="1">
        <f t="shared" si="54"/>
        <v>21249.412291306828</v>
      </c>
      <c r="I15" s="1">
        <f t="shared" si="54"/>
        <v>21953.118996607405</v>
      </c>
      <c r="J15" s="1">
        <f t="shared" si="54"/>
        <v>22674.523175987171</v>
      </c>
      <c r="K15" s="1">
        <f t="shared" ref="K15" si="55">K13+K14</f>
        <v>23414.025882347367</v>
      </c>
      <c r="L15" s="1">
        <f t="shared" ref="L15" si="56">L13+L14</f>
        <v>24172.036801991642</v>
      </c>
      <c r="M15" s="1">
        <f t="shared" ref="M15" si="57">M13+M14</f>
        <v>24948.974435254833</v>
      </c>
      <c r="N15" s="1">
        <f t="shared" ref="N15" si="58">N13+N14</f>
        <v>25745.266280847158</v>
      </c>
      <c r="O15" s="1">
        <f t="shared" ref="O15" si="59">O13+O14</f>
        <v>26561.349023990868</v>
      </c>
    </row>
    <row r="16" spans="1:15" x14ac:dyDescent="0.2">
      <c r="B16" s="1" t="s">
        <v>19</v>
      </c>
      <c r="C16" s="1">
        <v>14066</v>
      </c>
      <c r="D16" s="1">
        <v>8173</v>
      </c>
      <c r="E16" s="1">
        <v>9757</v>
      </c>
      <c r="F16" s="1">
        <f>F22*F15</f>
        <v>6962.7352199999996</v>
      </c>
      <c r="G16" s="1">
        <f t="shared" ref="G16:J16" si="60">G22*G15</f>
        <v>7197.0536622600048</v>
      </c>
      <c r="H16" s="1">
        <f t="shared" si="60"/>
        <v>7437.2943019573895</v>
      </c>
      <c r="I16" s="1">
        <f t="shared" si="60"/>
        <v>7683.5916488125913</v>
      </c>
      <c r="J16" s="1">
        <f t="shared" si="60"/>
        <v>7936.0831115955098</v>
      </c>
      <c r="K16" s="1">
        <f t="shared" ref="K16" si="61">K22*K15</f>
        <v>8194.9090588215786</v>
      </c>
      <c r="L16" s="1">
        <f t="shared" ref="L16" si="62">L22*L15</f>
        <v>8460.2128806970741</v>
      </c>
      <c r="M16" s="1">
        <f t="shared" ref="M16" si="63">M22*M15</f>
        <v>8732.1410523391914</v>
      </c>
      <c r="N16" s="1">
        <f t="shared" ref="N16" si="64">N22*N15</f>
        <v>9010.8431982965049</v>
      </c>
      <c r="O16" s="1">
        <f t="shared" ref="O16" si="65">O22*O15</f>
        <v>9296.4721583968039</v>
      </c>
    </row>
    <row r="17" spans="2:101" s="3" customFormat="1" ht="15" x14ac:dyDescent="0.25">
      <c r="B17" s="3" t="s">
        <v>20</v>
      </c>
      <c r="C17" s="3">
        <f>C15-C16</f>
        <v>25368</v>
      </c>
      <c r="D17" s="3">
        <f t="shared" ref="D17:J17" si="66">D15-D16</f>
        <v>17587</v>
      </c>
      <c r="E17" s="3">
        <f t="shared" si="66"/>
        <v>8566</v>
      </c>
      <c r="F17" s="3">
        <f t="shared" si="66"/>
        <v>12930.793980000002</v>
      </c>
      <c r="G17" s="3">
        <f t="shared" si="66"/>
        <v>13365.956801340009</v>
      </c>
      <c r="H17" s="3">
        <f t="shared" si="66"/>
        <v>13812.117989349437</v>
      </c>
      <c r="I17" s="3">
        <f t="shared" si="66"/>
        <v>14269.527347794814</v>
      </c>
      <c r="J17" s="3">
        <f t="shared" si="66"/>
        <v>14738.440064391662</v>
      </c>
      <c r="K17" s="3">
        <f t="shared" ref="K17" si="67">K15-K16</f>
        <v>15219.116823525788</v>
      </c>
      <c r="L17" s="3">
        <f t="shared" ref="L17" si="68">L15-L16</f>
        <v>15711.823921294568</v>
      </c>
      <c r="M17" s="3">
        <f t="shared" ref="M17" si="69">M15-M16</f>
        <v>16216.833382915642</v>
      </c>
      <c r="N17" s="3">
        <f t="shared" ref="N17" si="70">N15-N16</f>
        <v>16734.423082550653</v>
      </c>
      <c r="O17" s="3">
        <f t="shared" ref="O17" si="71">O15-O16</f>
        <v>17264.876865594066</v>
      </c>
      <c r="P17" s="3">
        <f>O17*(1+$R$24)</f>
        <v>17264.876865594066</v>
      </c>
      <c r="Q17" s="3">
        <f>P17*(1+$R$24)</f>
        <v>17264.876865594066</v>
      </c>
      <c r="R17" s="3">
        <f>Q17*(1+$R$24)</f>
        <v>17264.876865594066</v>
      </c>
      <c r="S17" s="3">
        <f>R17*(1+$R$24)</f>
        <v>17264.876865594066</v>
      </c>
      <c r="T17" s="3">
        <f>S17*(1+$R$24)</f>
        <v>17264.876865594066</v>
      </c>
      <c r="U17" s="3">
        <f>T17*(1+$R$24)</f>
        <v>17264.876865594066</v>
      </c>
      <c r="V17" s="3">
        <f>U17*(1+$R$24)</f>
        <v>17264.876865594066</v>
      </c>
      <c r="W17" s="3">
        <f>V17*(1+$R$24)</f>
        <v>17264.876865594066</v>
      </c>
      <c r="X17" s="3">
        <f>W17*(1+$R$24)</f>
        <v>17264.876865594066</v>
      </c>
      <c r="Y17" s="3">
        <f>X17*(1+$R$24)</f>
        <v>17264.876865594066</v>
      </c>
      <c r="Z17" s="3">
        <f>Y17*(1+$R$24)</f>
        <v>17264.876865594066</v>
      </c>
      <c r="AA17" s="3">
        <f>Z17*(1+$R$24)</f>
        <v>17264.876865594066</v>
      </c>
      <c r="AB17" s="3">
        <f>AA17*(1+$R$24)</f>
        <v>17264.876865594066</v>
      </c>
      <c r="AC17" s="3">
        <f>AB17*(1+$R$24)</f>
        <v>17264.876865594066</v>
      </c>
      <c r="AD17" s="3">
        <f>AC17*(1+$R$24)</f>
        <v>17264.876865594066</v>
      </c>
      <c r="AE17" s="3">
        <f>AD17*(1+$R$24)</f>
        <v>17264.876865594066</v>
      </c>
      <c r="AF17" s="3">
        <f>AE17*(1+$R$24)</f>
        <v>17264.876865594066</v>
      </c>
      <c r="AG17" s="3">
        <f>AF17*(1+$R$24)</f>
        <v>17264.876865594066</v>
      </c>
      <c r="AH17" s="3">
        <f>AG17*(1+$R$24)</f>
        <v>17264.876865594066</v>
      </c>
      <c r="AI17" s="3">
        <f>AH17*(1+$R$24)</f>
        <v>17264.876865594066</v>
      </c>
      <c r="AJ17" s="3">
        <f>AI17*(1+$R$24)</f>
        <v>17264.876865594066</v>
      </c>
      <c r="AK17" s="3">
        <f>AJ17*(1+$R$24)</f>
        <v>17264.876865594066</v>
      </c>
      <c r="AL17" s="3">
        <f>AK17*(1+$R$24)</f>
        <v>17264.876865594066</v>
      </c>
      <c r="AM17" s="3">
        <f>AL17*(1+$R$24)</f>
        <v>17264.876865594066</v>
      </c>
      <c r="AN17" s="3">
        <f>AM17*(1+$R$24)</f>
        <v>17264.876865594066</v>
      </c>
      <c r="AO17" s="3">
        <f>AN17*(1+$R$24)</f>
        <v>17264.876865594066</v>
      </c>
      <c r="AP17" s="3">
        <f>AO17*(1+$R$24)</f>
        <v>17264.876865594066</v>
      </c>
      <c r="AQ17" s="3">
        <f>AP17*(1+$R$24)</f>
        <v>17264.876865594066</v>
      </c>
      <c r="AR17" s="3">
        <f>AQ17*(1+$R$24)</f>
        <v>17264.876865594066</v>
      </c>
      <c r="AS17" s="3">
        <f>AR17*(1+$R$24)</f>
        <v>17264.876865594066</v>
      </c>
      <c r="AT17" s="3">
        <f>AS17*(1+$R$24)</f>
        <v>17264.876865594066</v>
      </c>
      <c r="AU17" s="3">
        <f>AT17*(1+$R$24)</f>
        <v>17264.876865594066</v>
      </c>
      <c r="AV17" s="3">
        <f>AU17*(1+$R$24)</f>
        <v>17264.876865594066</v>
      </c>
      <c r="AW17" s="3">
        <f>AV17*(1+$R$24)</f>
        <v>17264.876865594066</v>
      </c>
      <c r="AX17" s="3">
        <f>AW17*(1+$R$24)</f>
        <v>17264.876865594066</v>
      </c>
      <c r="AY17" s="3">
        <f>AX17*(1+$R$24)</f>
        <v>17264.876865594066</v>
      </c>
      <c r="AZ17" s="3">
        <f>AY17*(1+$R$24)</f>
        <v>17264.876865594066</v>
      </c>
      <c r="BA17" s="3">
        <f>AZ17*(1+$R$24)</f>
        <v>17264.876865594066</v>
      </c>
      <c r="BB17" s="3">
        <f>BA17*(1+$R$24)</f>
        <v>17264.876865594066</v>
      </c>
      <c r="BC17" s="3">
        <f>BB17*(1+$R$24)</f>
        <v>17264.876865594066</v>
      </c>
      <c r="BD17" s="3">
        <f>BC17*(1+$R$24)</f>
        <v>17264.876865594066</v>
      </c>
      <c r="BE17" s="3">
        <f>BD17*(1+$R$24)</f>
        <v>17264.876865594066</v>
      </c>
      <c r="BF17" s="3">
        <f>BE17*(1+$R$24)</f>
        <v>17264.876865594066</v>
      </c>
      <c r="BG17" s="3">
        <f>BF17*(1+$R$24)</f>
        <v>17264.876865594066</v>
      </c>
      <c r="BH17" s="3">
        <f>BG17*(1+$R$24)</f>
        <v>17264.876865594066</v>
      </c>
      <c r="BI17" s="3">
        <f>BH17*(1+$R$24)</f>
        <v>17264.876865594066</v>
      </c>
      <c r="BJ17" s="3">
        <f>BI17*(1+$R$24)</f>
        <v>17264.876865594066</v>
      </c>
      <c r="BK17" s="3">
        <f>BJ17*(1+$R$24)</f>
        <v>17264.876865594066</v>
      </c>
      <c r="BL17" s="3">
        <f>BK17*(1+$R$24)</f>
        <v>17264.876865594066</v>
      </c>
      <c r="BM17" s="3">
        <f>BL17*(1+$R$24)</f>
        <v>17264.876865594066</v>
      </c>
      <c r="BN17" s="3">
        <f>BM17*(1+$R$24)</f>
        <v>17264.876865594066</v>
      </c>
      <c r="BO17" s="3">
        <f>BN17*(1+$R$24)</f>
        <v>17264.876865594066</v>
      </c>
      <c r="BP17" s="3">
        <f>BO17*(1+$R$24)</f>
        <v>17264.876865594066</v>
      </c>
      <c r="BQ17" s="3">
        <f>BP17*(1+$R$24)</f>
        <v>17264.876865594066</v>
      </c>
      <c r="BR17" s="3">
        <f>BQ17*(1+$R$24)</f>
        <v>17264.876865594066</v>
      </c>
      <c r="BS17" s="3">
        <f>BR17*(1+$R$24)</f>
        <v>17264.876865594066</v>
      </c>
      <c r="BT17" s="3">
        <f>BS17*(1+$R$24)</f>
        <v>17264.876865594066</v>
      </c>
      <c r="BU17" s="3">
        <f>BT17*(1+$R$24)</f>
        <v>17264.876865594066</v>
      </c>
      <c r="BV17" s="3">
        <f>BU17*(1+$R$24)</f>
        <v>17264.876865594066</v>
      </c>
      <c r="BW17" s="3">
        <f>BV17*(1+$R$24)</f>
        <v>17264.876865594066</v>
      </c>
      <c r="BX17" s="3">
        <f>BW17*(1+$R$24)</f>
        <v>17264.876865594066</v>
      </c>
      <c r="BY17" s="3">
        <f>BX17*(1+$R$24)</f>
        <v>17264.876865594066</v>
      </c>
      <c r="BZ17" s="3">
        <f>BY17*(1+$R$24)</f>
        <v>17264.876865594066</v>
      </c>
      <c r="CA17" s="3">
        <f>BZ17*(1+$R$24)</f>
        <v>17264.876865594066</v>
      </c>
      <c r="CB17" s="3">
        <f>CA17*(1+$R$24)</f>
        <v>17264.876865594066</v>
      </c>
      <c r="CC17" s="3">
        <f>CB17*(1+$R$24)</f>
        <v>17264.876865594066</v>
      </c>
      <c r="CD17" s="3">
        <f>CC17*(1+$R$24)</f>
        <v>17264.876865594066</v>
      </c>
      <c r="CE17" s="3">
        <f>CD17*(1+$R$24)</f>
        <v>17264.876865594066</v>
      </c>
      <c r="CF17" s="3">
        <f>CE17*(1+$R$24)</f>
        <v>17264.876865594066</v>
      </c>
      <c r="CG17" s="3">
        <f>CF17*(1+$R$24)</f>
        <v>17264.876865594066</v>
      </c>
      <c r="CH17" s="3">
        <f>CG17*(1+$R$24)</f>
        <v>17264.876865594066</v>
      </c>
      <c r="CI17" s="3">
        <f>CH17*(1+$R$24)</f>
        <v>17264.876865594066</v>
      </c>
      <c r="CJ17" s="3">
        <f>CI17*(1+$R$24)</f>
        <v>17264.876865594066</v>
      </c>
      <c r="CK17" s="3">
        <f>CJ17*(1+$R$24)</f>
        <v>17264.876865594066</v>
      </c>
      <c r="CL17" s="3">
        <f>CK17*(1+$R$24)</f>
        <v>17264.876865594066</v>
      </c>
      <c r="CM17" s="3">
        <f>CL17*(1+$R$24)</f>
        <v>17264.876865594066</v>
      </c>
    </row>
    <row r="18" spans="2:101" x14ac:dyDescent="0.2">
      <c r="B18" s="1" t="s">
        <v>1</v>
      </c>
    </row>
    <row r="19" spans="2:101" x14ac:dyDescent="0.2">
      <c r="B19" s="1" t="s">
        <v>21</v>
      </c>
      <c r="I19" s="1">
        <f>SUM(F17:O17)</f>
        <v>150263.91025875666</v>
      </c>
    </row>
    <row r="21" spans="2:101" s="3" customFormat="1" ht="15" x14ac:dyDescent="0.25">
      <c r="B21" s="3" t="s">
        <v>22</v>
      </c>
      <c r="D21" s="5">
        <f>D2/C2-1</f>
        <v>-0.16462113466572204</v>
      </c>
      <c r="E21" s="5">
        <f>E2/D2-1</f>
        <v>-1.7769268661794846E-2</v>
      </c>
      <c r="F21" s="5">
        <f t="shared" ref="F21:J21" si="72">F2/E2-1</f>
        <v>2.0000000000000018E-2</v>
      </c>
      <c r="G21" s="5">
        <f t="shared" si="72"/>
        <v>2.0000000000000018E-2</v>
      </c>
      <c r="H21" s="5">
        <f t="shared" si="72"/>
        <v>2.0000000000000018E-2</v>
      </c>
      <c r="I21" s="5">
        <f t="shared" si="72"/>
        <v>2.0000000000000018E-2</v>
      </c>
      <c r="J21" s="5">
        <f t="shared" si="72"/>
        <v>2.0000000000000018E-2</v>
      </c>
      <c r="K21" s="5">
        <f t="shared" ref="K21:O21" si="73">K2/J2-1</f>
        <v>2.0000000000000018E-2</v>
      </c>
      <c r="L21" s="5">
        <f t="shared" si="73"/>
        <v>2.0000000000000018E-2</v>
      </c>
      <c r="M21" s="5">
        <f t="shared" si="73"/>
        <v>2.0000000000000018E-2</v>
      </c>
      <c r="N21" s="5">
        <f t="shared" si="73"/>
        <v>2.0000000000000018E-2</v>
      </c>
      <c r="O21" s="5">
        <f t="shared" si="73"/>
        <v>2.0000000000000018E-2</v>
      </c>
    </row>
    <row r="22" spans="2:101" x14ac:dyDescent="0.2">
      <c r="B22" s="1" t="s">
        <v>23</v>
      </c>
      <c r="C22" s="4">
        <f>C16/C15</f>
        <v>0.35669726631840543</v>
      </c>
      <c r="D22" s="4">
        <f t="shared" ref="D22:E22" si="74">D16/D15</f>
        <v>0.31727484472049688</v>
      </c>
      <c r="E22" s="4">
        <f t="shared" si="74"/>
        <v>0.53250013644053917</v>
      </c>
      <c r="F22" s="4">
        <v>0.35</v>
      </c>
      <c r="G22" s="4">
        <v>0.35</v>
      </c>
      <c r="H22" s="4">
        <v>0.35</v>
      </c>
      <c r="I22" s="4">
        <v>0.35</v>
      </c>
      <c r="J22" s="4">
        <v>0.35</v>
      </c>
      <c r="K22" s="4">
        <v>0.35</v>
      </c>
      <c r="L22" s="4">
        <v>0.35</v>
      </c>
      <c r="M22" s="4">
        <v>0.35</v>
      </c>
      <c r="N22" s="4">
        <v>0.35</v>
      </c>
      <c r="O22" s="4">
        <v>0.35</v>
      </c>
    </row>
    <row r="23" spans="2:101" x14ac:dyDescent="0.2">
      <c r="Q23" s="1" t="s">
        <v>34</v>
      </c>
      <c r="R23" s="4">
        <v>0.02</v>
      </c>
    </row>
    <row r="24" spans="2:101" s="3" customFormat="1" ht="15" x14ac:dyDescent="0.25">
      <c r="B24" s="3" t="s">
        <v>33</v>
      </c>
      <c r="C24" s="5">
        <f>C6/C2</f>
        <v>0.38309074016723443</v>
      </c>
      <c r="D24" s="5">
        <f t="shared" ref="D24:E24" si="75">D6/D2</f>
        <v>0.39467683697876726</v>
      </c>
      <c r="E24" s="5">
        <f t="shared" si="75"/>
        <v>0.38367439792362495</v>
      </c>
      <c r="F24" s="5">
        <v>0.39</v>
      </c>
      <c r="G24" s="5">
        <v>0.39</v>
      </c>
      <c r="H24" s="5">
        <v>0.39</v>
      </c>
      <c r="I24" s="5">
        <v>0.39</v>
      </c>
      <c r="J24" s="5">
        <v>0.39</v>
      </c>
      <c r="K24" s="5">
        <v>0.39</v>
      </c>
      <c r="L24" s="5">
        <v>0.39</v>
      </c>
      <c r="M24" s="5">
        <v>0.39</v>
      </c>
      <c r="N24" s="5">
        <v>0.39</v>
      </c>
      <c r="O24" s="5">
        <v>0.39</v>
      </c>
      <c r="Q24" s="1" t="s">
        <v>35</v>
      </c>
      <c r="R24" s="4">
        <v>0</v>
      </c>
    </row>
    <row r="25" spans="2:101" x14ac:dyDescent="0.2">
      <c r="B25" s="1" t="s">
        <v>32</v>
      </c>
      <c r="C25" s="4"/>
      <c r="D25" s="4"/>
      <c r="E25" s="4"/>
      <c r="Q25" s="1" t="s">
        <v>36</v>
      </c>
      <c r="R25" s="6">
        <v>7.4999999999999997E-2</v>
      </c>
    </row>
    <row r="26" spans="2:101" s="3" customFormat="1" ht="15" x14ac:dyDescent="0.25">
      <c r="B26" s="3" t="s">
        <v>24</v>
      </c>
      <c r="C26" s="5"/>
      <c r="D26" s="5"/>
      <c r="E26" s="5"/>
      <c r="Q26" s="1" t="s">
        <v>37</v>
      </c>
      <c r="R26" s="3">
        <f>NPV(R25,F32:XFD32)+Main!S5-Main!S6</f>
        <v>272840.91551713337</v>
      </c>
    </row>
    <row r="27" spans="2:101" x14ac:dyDescent="0.2">
      <c r="B27" s="1" t="s">
        <v>25</v>
      </c>
      <c r="E27" s="4"/>
      <c r="Q27" s="1" t="s">
        <v>0</v>
      </c>
      <c r="R27" s="9">
        <f>R26/Main!S3</f>
        <v>156.23110921604322</v>
      </c>
    </row>
    <row r="28" spans="2:101" x14ac:dyDescent="0.2">
      <c r="B28" s="1" t="s">
        <v>26</v>
      </c>
      <c r="C28" s="4">
        <f>C32/C4</f>
        <v>0.15402248037265351</v>
      </c>
      <c r="D28" s="4">
        <f t="shared" ref="D28:E28" si="76">D32/D4</f>
        <v>9.7899467442735241E-2</v>
      </c>
      <c r="E28" s="4">
        <f t="shared" si="76"/>
        <v>7.5975960810060097E-2</v>
      </c>
      <c r="F28" s="4">
        <v>0.11</v>
      </c>
      <c r="G28" s="4">
        <v>0.11</v>
      </c>
      <c r="H28" s="4">
        <v>0.11</v>
      </c>
      <c r="I28" s="4">
        <v>0.11</v>
      </c>
      <c r="J28" s="4">
        <v>0.11</v>
      </c>
      <c r="K28" s="4">
        <v>0.11</v>
      </c>
      <c r="L28" s="4">
        <v>0.11</v>
      </c>
      <c r="M28" s="4">
        <v>0.11</v>
      </c>
      <c r="N28" s="4">
        <v>0.11</v>
      </c>
      <c r="O28" s="4">
        <v>0.11</v>
      </c>
      <c r="Q28" s="1" t="s">
        <v>38</v>
      </c>
      <c r="R28" s="4">
        <f>R27/Main!S2-1</f>
        <v>5.5615602811102782E-2</v>
      </c>
    </row>
    <row r="30" spans="2:101" x14ac:dyDescent="0.2">
      <c r="B30" s="1" t="s">
        <v>27</v>
      </c>
      <c r="C30" s="1">
        <v>49602</v>
      </c>
      <c r="D30" s="1">
        <v>35609</v>
      </c>
      <c r="E30" s="1">
        <v>31492</v>
      </c>
      <c r="G30" s="4"/>
    </row>
    <row r="31" spans="2:101" x14ac:dyDescent="0.2">
      <c r="B31" s="1" t="s">
        <v>28</v>
      </c>
      <c r="C31" s="1">
        <v>11974</v>
      </c>
      <c r="D31" s="1">
        <v>15829</v>
      </c>
      <c r="E31" s="1">
        <v>16448</v>
      </c>
      <c r="H31" s="4"/>
      <c r="I31" s="4"/>
      <c r="J31" s="4"/>
      <c r="K31" s="4"/>
      <c r="L31" s="4"/>
      <c r="M31" s="4"/>
      <c r="N31" s="4"/>
    </row>
    <row r="32" spans="2:101" s="3" customFormat="1" ht="15" x14ac:dyDescent="0.25">
      <c r="B32" s="3" t="s">
        <v>29</v>
      </c>
      <c r="C32" s="3">
        <f>C30-C31</f>
        <v>37628</v>
      </c>
      <c r="D32" s="3">
        <f t="shared" ref="D32:E32" si="77">D30-D31</f>
        <v>19780</v>
      </c>
      <c r="E32" s="3">
        <f t="shared" si="77"/>
        <v>15044</v>
      </c>
      <c r="F32" s="3">
        <f>F28*F4</f>
        <v>22372.4908</v>
      </c>
      <c r="G32" s="3">
        <f t="shared" ref="G32:J32" si="78">G28*G4</f>
        <v>22819.940616</v>
      </c>
      <c r="H32" s="3">
        <f t="shared" si="78"/>
        <v>23276.339428320003</v>
      </c>
      <c r="I32" s="3">
        <f t="shared" si="78"/>
        <v>23741.866216886403</v>
      </c>
      <c r="J32" s="3">
        <f t="shared" si="78"/>
        <v>24216.703541224131</v>
      </c>
      <c r="K32" s="3">
        <f t="shared" ref="K32:O32" si="79">K28*K4</f>
        <v>24701.037612048614</v>
      </c>
      <c r="L32" s="3">
        <f t="shared" si="79"/>
        <v>25195.058364289584</v>
      </c>
      <c r="M32" s="3">
        <f t="shared" si="79"/>
        <v>25698.95953157538</v>
      </c>
      <c r="N32" s="3">
        <f t="shared" si="79"/>
        <v>26212.938722206887</v>
      </c>
      <c r="O32" s="3">
        <f t="shared" si="79"/>
        <v>26737.197496651024</v>
      </c>
      <c r="P32" s="3">
        <f>O32*(1+$R$24)</f>
        <v>26737.197496651024</v>
      </c>
      <c r="Q32" s="3">
        <f>P32*(1+$R$24)</f>
        <v>26737.197496651024</v>
      </c>
      <c r="R32" s="3">
        <f>Q32*(1+$R$24)</f>
        <v>26737.197496651024</v>
      </c>
      <c r="S32" s="3">
        <f>R32*(1+$R$24)</f>
        <v>26737.197496651024</v>
      </c>
      <c r="T32" s="3">
        <f>S32*(1+$R$24)</f>
        <v>26737.197496651024</v>
      </c>
      <c r="U32" s="3">
        <f>T32*(1+$R$24)</f>
        <v>26737.197496651024</v>
      </c>
      <c r="V32" s="3">
        <f>U32*(1+$R$24)</f>
        <v>26737.197496651024</v>
      </c>
      <c r="W32" s="3">
        <f>V32*(1+$R$24)</f>
        <v>26737.197496651024</v>
      </c>
      <c r="X32" s="3">
        <f>W32*(1+$R$24)</f>
        <v>26737.197496651024</v>
      </c>
      <c r="Y32" s="3">
        <f>X32*(1+$R$24)</f>
        <v>26737.197496651024</v>
      </c>
      <c r="Z32" s="3">
        <f>Y32*(1+$R$24)</f>
        <v>26737.197496651024</v>
      </c>
      <c r="AA32" s="3">
        <f>Z32*(1+$R$24)</f>
        <v>26737.197496651024</v>
      </c>
      <c r="AB32" s="3">
        <f>AA32*(1+$R$24)</f>
        <v>26737.197496651024</v>
      </c>
      <c r="AC32" s="3">
        <f>AB32*(1+$R$24)</f>
        <v>26737.197496651024</v>
      </c>
      <c r="AD32" s="3">
        <f>AC32*(1+$R$24)</f>
        <v>26737.197496651024</v>
      </c>
      <c r="AE32" s="3">
        <f>AD32*(1+$R$24)</f>
        <v>26737.197496651024</v>
      </c>
      <c r="AF32" s="3">
        <f>AE32*(1+$R$24)</f>
        <v>26737.197496651024</v>
      </c>
      <c r="AG32" s="3">
        <f>AF32*(1+$R$24)</f>
        <v>26737.197496651024</v>
      </c>
      <c r="AH32" s="3">
        <f>AG32*(1+$R$24)</f>
        <v>26737.197496651024</v>
      </c>
      <c r="AI32" s="3">
        <f>AH32*(1+$R$24)</f>
        <v>26737.197496651024</v>
      </c>
      <c r="AJ32" s="3">
        <f>AI32*(1+$R$24)</f>
        <v>26737.197496651024</v>
      </c>
      <c r="AK32" s="3">
        <f>AJ32*(1+$R$24)</f>
        <v>26737.197496651024</v>
      </c>
      <c r="AL32" s="3">
        <f>AK32*(1+$R$24)</f>
        <v>26737.197496651024</v>
      </c>
      <c r="AM32" s="3">
        <f>AL32*(1+$R$24)</f>
        <v>26737.197496651024</v>
      </c>
      <c r="AN32" s="3">
        <f>AM32*(1+$R$24)</f>
        <v>26737.197496651024</v>
      </c>
      <c r="AO32" s="3">
        <f>AN32*(1+$R$24)</f>
        <v>26737.197496651024</v>
      </c>
      <c r="AP32" s="3">
        <f>AO32*(1+$R$24)</f>
        <v>26737.197496651024</v>
      </c>
      <c r="AQ32" s="3">
        <f>AP32*(1+$R$24)</f>
        <v>26737.197496651024</v>
      </c>
      <c r="AR32" s="3">
        <f>AQ32*(1+$R$24)</f>
        <v>26737.197496651024</v>
      </c>
      <c r="AS32" s="3">
        <f>AR32*(1+$R$24)</f>
        <v>26737.197496651024</v>
      </c>
      <c r="AT32" s="3">
        <f>AS32*(1+$R$24)</f>
        <v>26737.197496651024</v>
      </c>
      <c r="AU32" s="3">
        <f>AT32*(1+$R$24)</f>
        <v>26737.197496651024</v>
      </c>
      <c r="AV32" s="3">
        <f>AU32*(1+$R$24)</f>
        <v>26737.197496651024</v>
      </c>
      <c r="AW32" s="3">
        <f>AV32*(1+$R$24)</f>
        <v>26737.197496651024</v>
      </c>
      <c r="AX32" s="3">
        <f>AW32*(1+$R$24)</f>
        <v>26737.197496651024</v>
      </c>
      <c r="AY32" s="3">
        <f>AX32*(1+$R$24)</f>
        <v>26737.197496651024</v>
      </c>
      <c r="AZ32" s="3">
        <f>AY32*(1+$R$24)</f>
        <v>26737.197496651024</v>
      </c>
      <c r="BA32" s="3">
        <f>AZ32*(1+$R$24)</f>
        <v>26737.197496651024</v>
      </c>
      <c r="BB32" s="3">
        <f>BA32*(1+$R$24)</f>
        <v>26737.197496651024</v>
      </c>
      <c r="BC32" s="3">
        <f>BB32*(1+$R$24)</f>
        <v>26737.197496651024</v>
      </c>
      <c r="BD32" s="3">
        <f>BC32*(1+$R$24)</f>
        <v>26737.197496651024</v>
      </c>
      <c r="BE32" s="3">
        <f>BD32*(1+$R$24)</f>
        <v>26737.197496651024</v>
      </c>
      <c r="BF32" s="3">
        <f>BE32*(1+$R$24)</f>
        <v>26737.197496651024</v>
      </c>
      <c r="BG32" s="3">
        <f>BF32*(1+$R$24)</f>
        <v>26737.197496651024</v>
      </c>
      <c r="BH32" s="3">
        <f>BG32*(1+$R$24)</f>
        <v>26737.197496651024</v>
      </c>
      <c r="BI32" s="3">
        <f>BH32*(1+$R$24)</f>
        <v>26737.197496651024</v>
      </c>
      <c r="BJ32" s="3">
        <f>BI32*(1+$R$24)</f>
        <v>26737.197496651024</v>
      </c>
      <c r="BK32" s="3">
        <f>BJ32*(1+$R$24)</f>
        <v>26737.197496651024</v>
      </c>
      <c r="BL32" s="3">
        <f>BK32*(1+$R$24)</f>
        <v>26737.197496651024</v>
      </c>
      <c r="BM32" s="3">
        <f>BL32*(1+$R$24)</f>
        <v>26737.197496651024</v>
      </c>
      <c r="BN32" s="3">
        <f>BM32*(1+$R$24)</f>
        <v>26737.197496651024</v>
      </c>
      <c r="BO32" s="3">
        <f>BN32*(1+$R$24)</f>
        <v>26737.197496651024</v>
      </c>
      <c r="BP32" s="3">
        <f>BO32*(1+$R$24)</f>
        <v>26737.197496651024</v>
      </c>
      <c r="BQ32" s="3">
        <f>BP32*(1+$R$24)</f>
        <v>26737.197496651024</v>
      </c>
      <c r="BR32" s="3">
        <f>BQ32*(1+$R$24)</f>
        <v>26737.197496651024</v>
      </c>
      <c r="BS32" s="3">
        <f>BR32*(1+$R$24)</f>
        <v>26737.197496651024</v>
      </c>
      <c r="BT32" s="3">
        <f>BS32*(1+$R$24)</f>
        <v>26737.197496651024</v>
      </c>
      <c r="BU32" s="3">
        <f>BT32*(1+$R$24)</f>
        <v>26737.197496651024</v>
      </c>
      <c r="BV32" s="3">
        <f>BU32*(1+$R$24)</f>
        <v>26737.197496651024</v>
      </c>
      <c r="BW32" s="3">
        <f>BV32*(1+$R$24)</f>
        <v>26737.197496651024</v>
      </c>
      <c r="BX32" s="3">
        <f>BW32*(1+$R$24)</f>
        <v>26737.197496651024</v>
      </c>
      <c r="BY32" s="3">
        <f>BX32*(1+$R$24)</f>
        <v>26737.197496651024</v>
      </c>
      <c r="BZ32" s="3">
        <f>BY32*(1+$R$24)</f>
        <v>26737.197496651024</v>
      </c>
      <c r="CA32" s="3">
        <f>BZ32*(1+$R$24)</f>
        <v>26737.197496651024</v>
      </c>
      <c r="CB32" s="3">
        <f>CA32*(1+$R$24)</f>
        <v>26737.197496651024</v>
      </c>
      <c r="CC32" s="3">
        <f>CB32*(1+$R$24)</f>
        <v>26737.197496651024</v>
      </c>
      <c r="CD32" s="3">
        <f>CC32*(1+$R$24)</f>
        <v>26737.197496651024</v>
      </c>
      <c r="CE32" s="3">
        <f>CD32*(1+$R$24)</f>
        <v>26737.197496651024</v>
      </c>
      <c r="CF32" s="3">
        <f>CE32*(1+$R$24)</f>
        <v>26737.197496651024</v>
      </c>
      <c r="CG32" s="3">
        <f>CF32*(1+$R$24)</f>
        <v>26737.197496651024</v>
      </c>
      <c r="CH32" s="3">
        <f>CG32*(1+$R$24)</f>
        <v>26737.197496651024</v>
      </c>
      <c r="CI32" s="3">
        <f>CH32*(1+$R$24)</f>
        <v>26737.197496651024</v>
      </c>
      <c r="CJ32" s="3">
        <f>CI32*(1+$R$24)</f>
        <v>26737.197496651024</v>
      </c>
      <c r="CK32" s="3">
        <f>CJ32*(1+$R$24)</f>
        <v>26737.197496651024</v>
      </c>
      <c r="CL32" s="3">
        <f>CK32*(1+$R$24)</f>
        <v>26737.197496651024</v>
      </c>
      <c r="CM32" s="3">
        <f>CL32*(1+$R$24)</f>
        <v>26737.197496651024</v>
      </c>
      <c r="CN32" s="3">
        <f>CM32*(1+$R$24)</f>
        <v>26737.197496651024</v>
      </c>
      <c r="CO32" s="3">
        <f>CN32*(1+$R$24)</f>
        <v>26737.197496651024</v>
      </c>
      <c r="CP32" s="3">
        <f>CO32*(1+$R$24)</f>
        <v>26737.197496651024</v>
      </c>
      <c r="CQ32" s="3">
        <f>CP32*(1+$R$24)</f>
        <v>26737.197496651024</v>
      </c>
      <c r="CR32" s="3">
        <f>CQ32*(1+$R$24)</f>
        <v>26737.197496651024</v>
      </c>
      <c r="CS32" s="3">
        <f>CR32*(1+$R$24)</f>
        <v>26737.197496651024</v>
      </c>
      <c r="CT32" s="3">
        <f>CS32*(1+$R$24)</f>
        <v>26737.197496651024</v>
      </c>
      <c r="CU32" s="3">
        <f>CT32*(1+$R$24)</f>
        <v>26737.197496651024</v>
      </c>
      <c r="CV32" s="3">
        <f>CU32*(1+$R$24)</f>
        <v>26737.197496651024</v>
      </c>
      <c r="CW32" s="3">
        <f>CV32*(1+$R$24)</f>
        <v>26737.197496651024</v>
      </c>
    </row>
    <row r="33" spans="2:16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2">
      <c r="B34" s="1" t="s">
        <v>30</v>
      </c>
      <c r="E34" s="1">
        <f>E36-E38</f>
        <v>-32487</v>
      </c>
      <c r="F34" s="1">
        <f>E34+F17</f>
        <v>-19556.206019999998</v>
      </c>
      <c r="G34" s="1">
        <f>F34+G17</f>
        <v>-6190.2492186599884</v>
      </c>
      <c r="H34" s="1">
        <f>G34+H17</f>
        <v>7621.8687706894489</v>
      </c>
      <c r="I34" s="1">
        <f>H34+I17</f>
        <v>21891.396118484263</v>
      </c>
      <c r="J34" s="1">
        <f>I34+J17</f>
        <v>36629.836182875923</v>
      </c>
      <c r="K34" s="1">
        <f>J34+K17</f>
        <v>51848.953006401709</v>
      </c>
      <c r="L34" s="1">
        <f>K34+L17</f>
        <v>67560.776927696279</v>
      </c>
      <c r="M34" s="1">
        <f>L34+M17</f>
        <v>83777.610310611926</v>
      </c>
      <c r="N34" s="1">
        <f>M34+N17</f>
        <v>100512.03339316258</v>
      </c>
      <c r="O34" s="1">
        <f>N34+O17</f>
        <v>117776.91025875664</v>
      </c>
    </row>
    <row r="36" spans="2:16" x14ac:dyDescent="0.2">
      <c r="B36" s="1" t="s">
        <v>3</v>
      </c>
      <c r="E36" s="1">
        <f>6781+4</f>
        <v>6785</v>
      </c>
    </row>
    <row r="38" spans="2:16" x14ac:dyDescent="0.2">
      <c r="B38" s="1" t="s">
        <v>4</v>
      </c>
      <c r="E38" s="1">
        <f>20135+19137</f>
        <v>39272</v>
      </c>
    </row>
  </sheetData>
  <hyperlinks>
    <hyperlink ref="A1" location="Main!A1" display="Main" xr:uid="{F3B175AA-52C1-414A-AA4E-1466EE000CA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2025-04-21T18:55:37Z</dcterms:created>
  <dcterms:modified xsi:type="dcterms:W3CDTF">2025-07-07T06:55:35Z</dcterms:modified>
</cp:coreProperties>
</file>