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C2A0BDB-4295-4CA0-ABF2-91854DEFC61A}" xr6:coauthVersionLast="47" xr6:coauthVersionMax="47" xr10:uidLastSave="{00000000-0000-0000-0000-000000000000}"/>
  <bookViews>
    <workbookView xWindow="1065" yWindow="825" windowWidth="20745" windowHeight="14475" activeTab="1" xr2:uid="{1048AAC9-095E-4978-9899-EC26626F8B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N29" i="2" s="1"/>
  <c r="O29" i="2" s="1"/>
  <c r="P29" i="2" s="1"/>
  <c r="Q29" i="2" s="1"/>
  <c r="R29" i="2" s="1"/>
  <c r="S29" i="2" s="1"/>
  <c r="T29" i="2" s="1"/>
  <c r="L29" i="2"/>
  <c r="Q2" i="2"/>
  <c r="R2" i="2" s="1"/>
  <c r="S2" i="2" s="1"/>
  <c r="T2" i="2" s="1"/>
  <c r="P2" i="2"/>
  <c r="P1" i="2"/>
  <c r="P11" i="2"/>
  <c r="Q11" i="2"/>
  <c r="R11" i="2" s="1"/>
  <c r="S11" i="2" s="1"/>
  <c r="T11" i="2" s="1"/>
  <c r="Q1" i="2"/>
  <c r="R1" i="2" s="1"/>
  <c r="S1" i="2" s="1"/>
  <c r="T1" i="2" s="1"/>
  <c r="K2" i="2"/>
  <c r="K18" i="2" s="1"/>
  <c r="K24" i="2"/>
  <c r="J35" i="2"/>
  <c r="J33" i="2"/>
  <c r="J31" i="2" s="1"/>
  <c r="K10" i="2" s="1"/>
  <c r="L2" i="2"/>
  <c r="M2" i="2" s="1"/>
  <c r="N2" i="2" s="1"/>
  <c r="O2" i="2" s="1"/>
  <c r="O18" i="2" s="1"/>
  <c r="K11" i="2"/>
  <c r="L11" i="2" s="1"/>
  <c r="M11" i="2" s="1"/>
  <c r="N11" i="2" s="1"/>
  <c r="O11" i="2" s="1"/>
  <c r="I28" i="2"/>
  <c r="I24" i="2" s="1"/>
  <c r="J28" i="2"/>
  <c r="J24" i="2" s="1"/>
  <c r="H28" i="2"/>
  <c r="H24" i="2" s="1"/>
  <c r="I8" i="2"/>
  <c r="J8" i="2"/>
  <c r="H8" i="2"/>
  <c r="I18" i="2"/>
  <c r="J18" i="2"/>
  <c r="I4" i="2"/>
  <c r="I20" i="2" s="1"/>
  <c r="J4" i="2"/>
  <c r="J20" i="2" s="1"/>
  <c r="K20" i="2" s="1"/>
  <c r="L20" i="2" s="1"/>
  <c r="M20" i="2" s="1"/>
  <c r="N20" i="2" s="1"/>
  <c r="O20" i="2" s="1"/>
  <c r="H4" i="2"/>
  <c r="H20" i="2" s="1"/>
  <c r="F4" i="2"/>
  <c r="F20" i="2" s="1"/>
  <c r="B4" i="2"/>
  <c r="B20" i="2" s="1"/>
  <c r="C4" i="2"/>
  <c r="C20" i="2" s="1"/>
  <c r="D4" i="2"/>
  <c r="D20" i="2" s="1"/>
  <c r="E4" i="2"/>
  <c r="E20" i="2" s="1"/>
  <c r="F18" i="2"/>
  <c r="E19" i="2"/>
  <c r="F19" i="2"/>
  <c r="B19" i="2"/>
  <c r="B22" i="2" s="1"/>
  <c r="I1" i="2"/>
  <c r="J1" i="2" s="1"/>
  <c r="K1" i="2" s="1"/>
  <c r="L1" i="2" s="1"/>
  <c r="M1" i="2" s="1"/>
  <c r="N1" i="2" s="1"/>
  <c r="O1" i="2" s="1"/>
  <c r="G6" i="1"/>
  <c r="G5" i="1"/>
  <c r="G3" i="1"/>
  <c r="G4" i="1"/>
  <c r="G7" i="1" s="1"/>
  <c r="K5" i="2" l="1"/>
  <c r="K6" i="2"/>
  <c r="K7" i="2"/>
  <c r="L18" i="2"/>
  <c r="N18" i="2"/>
  <c r="M18" i="2"/>
  <c r="H9" i="2"/>
  <c r="K8" i="2"/>
  <c r="J9" i="2"/>
  <c r="I9" i="2"/>
  <c r="P18" i="2" l="1"/>
  <c r="L6" i="2"/>
  <c r="M6" i="2" s="1"/>
  <c r="N6" i="2" s="1"/>
  <c r="O6" i="2" s="1"/>
  <c r="P6" i="2" s="1"/>
  <c r="L7" i="2"/>
  <c r="M7" i="2" s="1"/>
  <c r="N7" i="2" s="1"/>
  <c r="O7" i="2" s="1"/>
  <c r="P7" i="2" s="1"/>
  <c r="P3" i="2"/>
  <c r="P4" i="2" s="1"/>
  <c r="L5" i="2"/>
  <c r="I12" i="2"/>
  <c r="I19" i="2"/>
  <c r="I22" i="2" s="1"/>
  <c r="J12" i="2"/>
  <c r="J19" i="2"/>
  <c r="J22" i="2" s="1"/>
  <c r="H12" i="2"/>
  <c r="H19" i="2"/>
  <c r="H22" i="2" s="1"/>
  <c r="M5" i="2" l="1"/>
  <c r="L8" i="2"/>
  <c r="Q18" i="2"/>
  <c r="Q7" i="2" s="1"/>
  <c r="Q3" i="2"/>
  <c r="Q4" i="2" s="1"/>
  <c r="H14" i="2"/>
  <c r="H29" i="2" s="1"/>
  <c r="H23" i="2"/>
  <c r="J14" i="2"/>
  <c r="J29" i="2" s="1"/>
  <c r="J23" i="2"/>
  <c r="I14" i="2"/>
  <c r="I29" i="2" s="1"/>
  <c r="I23" i="2"/>
  <c r="K3" i="2"/>
  <c r="K4" i="2" s="1"/>
  <c r="K9" i="2" s="1"/>
  <c r="L3" i="2"/>
  <c r="L4" i="2" s="1"/>
  <c r="L9" i="2" s="1"/>
  <c r="L19" i="2" s="1"/>
  <c r="L22" i="2" s="1"/>
  <c r="R18" i="2" l="1"/>
  <c r="R7" i="2" s="1"/>
  <c r="R3" i="2"/>
  <c r="R4" i="2" s="1"/>
  <c r="Q6" i="2"/>
  <c r="R6" i="2" s="1"/>
  <c r="N5" i="2"/>
  <c r="M8" i="2"/>
  <c r="K12" i="2"/>
  <c r="K13" i="2" s="1"/>
  <c r="K14" i="2" s="1"/>
  <c r="K29" i="2" s="1"/>
  <c r="K19" i="2"/>
  <c r="K22" i="2" s="1"/>
  <c r="M3" i="2"/>
  <c r="M4" i="2" s="1"/>
  <c r="M9" i="2" s="1"/>
  <c r="M19" i="2" s="1"/>
  <c r="M22" i="2" s="1"/>
  <c r="O5" i="2" l="1"/>
  <c r="N8" i="2"/>
  <c r="S3" i="2"/>
  <c r="S4" i="2"/>
  <c r="S18" i="2"/>
  <c r="S7" i="2" s="1"/>
  <c r="K31" i="2"/>
  <c r="L10" i="2" s="1"/>
  <c r="L12" i="2" s="1"/>
  <c r="L13" i="2" s="1"/>
  <c r="L14" i="2" s="1"/>
  <c r="L31" i="2" s="1"/>
  <c r="O3" i="2"/>
  <c r="O4" i="2" s="1"/>
  <c r="N3" i="2"/>
  <c r="N4" i="2" s="1"/>
  <c r="N9" i="2" s="1"/>
  <c r="N19" i="2" s="1"/>
  <c r="N22" i="2" s="1"/>
  <c r="T18" i="2" l="1"/>
  <c r="T7" i="2" s="1"/>
  <c r="T3" i="2"/>
  <c r="T4" i="2" s="1"/>
  <c r="S6" i="2"/>
  <c r="T6" i="2" s="1"/>
  <c r="P5" i="2"/>
  <c r="O8" i="2"/>
  <c r="O9" i="2" s="1"/>
  <c r="O19" i="2" s="1"/>
  <c r="O22" i="2" s="1"/>
  <c r="M10" i="2"/>
  <c r="M12" i="2" s="1"/>
  <c r="Q5" i="2" l="1"/>
  <c r="P8" i="2"/>
  <c r="P9" i="2" s="1"/>
  <c r="P19" i="2" s="1"/>
  <c r="P22" i="2" s="1"/>
  <c r="M13" i="2"/>
  <c r="M14" i="2" s="1"/>
  <c r="M31" i="2" s="1"/>
  <c r="Q8" i="2" l="1"/>
  <c r="Q9" i="2" s="1"/>
  <c r="R5" i="2"/>
  <c r="N10" i="2"/>
  <c r="N12" i="2" s="1"/>
  <c r="N13" i="2" s="1"/>
  <c r="N14" i="2" s="1"/>
  <c r="S5" i="2" l="1"/>
  <c r="R8" i="2"/>
  <c r="R9" i="2" s="1"/>
  <c r="R19" i="2" s="1"/>
  <c r="R22" i="2" s="1"/>
  <c r="Q19" i="2"/>
  <c r="Q22" i="2" s="1"/>
  <c r="N31" i="2"/>
  <c r="S8" i="2" l="1"/>
  <c r="S9" i="2" s="1"/>
  <c r="S19" i="2" s="1"/>
  <c r="S22" i="2" s="1"/>
  <c r="T5" i="2"/>
  <c r="T8" i="2" s="1"/>
  <c r="T9" i="2" s="1"/>
  <c r="T19" i="2" s="1"/>
  <c r="T22" i="2" s="1"/>
  <c r="O10" i="2"/>
  <c r="O12" i="2" s="1"/>
  <c r="O13" i="2" s="1"/>
  <c r="O14" i="2" s="1"/>
  <c r="O31" i="2" l="1"/>
  <c r="M28" i="2"/>
  <c r="M24" i="2" s="1"/>
  <c r="L28" i="2"/>
  <c r="L24" i="2" s="1"/>
  <c r="O28" i="2"/>
  <c r="N28" i="2"/>
  <c r="N24" i="2" s="1"/>
  <c r="O24" i="2" l="1"/>
  <c r="P10" i="2"/>
  <c r="P12" i="2" s="1"/>
  <c r="P13" i="2" l="1"/>
  <c r="P14" i="2" s="1"/>
  <c r="P31" i="2" l="1"/>
  <c r="Q10" i="2" s="1"/>
  <c r="Q12" i="2" s="1"/>
  <c r="Q13" i="2" s="1"/>
  <c r="Q14" i="2" s="1"/>
  <c r="P28" i="2"/>
  <c r="P24" i="2" s="1"/>
  <c r="Q31" i="2" l="1"/>
  <c r="R10" i="2" s="1"/>
  <c r="R12" i="2" s="1"/>
  <c r="Q28" i="2"/>
  <c r="Q24" i="2" s="1"/>
  <c r="R13" i="2"/>
  <c r="R14" i="2" s="1"/>
  <c r="R31" i="2" l="1"/>
  <c r="S10" i="2" s="1"/>
  <c r="S12" i="2" s="1"/>
  <c r="S13" i="2" s="1"/>
  <c r="S14" i="2" s="1"/>
  <c r="R28" i="2"/>
  <c r="R24" i="2" s="1"/>
  <c r="S31" i="2" l="1"/>
  <c r="T10" i="2" s="1"/>
  <c r="T12" i="2" s="1"/>
  <c r="S28" i="2"/>
  <c r="S24" i="2" s="1"/>
  <c r="T13" i="2"/>
  <c r="T14" i="2" s="1"/>
  <c r="T28" i="2" s="1"/>
  <c r="U28" i="2" l="1"/>
  <c r="T24" i="2"/>
  <c r="T31" i="2"/>
  <c r="U14" i="2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V28" i="2" l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W21" i="2" l="1"/>
  <c r="W22" i="2" s="1"/>
  <c r="W23" i="2" s="1"/>
</calcChain>
</file>

<file path=xl/sharedStrings.xml><?xml version="1.0" encoding="utf-8"?>
<sst xmlns="http://schemas.openxmlformats.org/spreadsheetml/2006/main" count="45" uniqueCount="41">
  <si>
    <t>PLTR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</si>
  <si>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</si>
  <si>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</si>
  <si>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</si>
  <si>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</si>
  <si>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</si>
  <si>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</si>
  <si>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</si>
  <si>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</si>
  <si>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</si>
  <si>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</si>
  <si>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</si>
  <si>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</si>
  <si>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Rule of 40</t>
  </si>
  <si>
    <t>EBITDA %</t>
  </si>
  <si>
    <t>Revenue Growth</t>
  </si>
  <si>
    <t>FCF</t>
  </si>
  <si>
    <t>CFFO</t>
  </si>
  <si>
    <t>CX</t>
  </si>
  <si>
    <t>Net Income</t>
  </si>
  <si>
    <t>Maturity</t>
  </si>
  <si>
    <t>Discount</t>
  </si>
  <si>
    <t>NPV</t>
  </si>
  <si>
    <t>Diff</t>
  </si>
  <si>
    <t>COGS</t>
  </si>
  <si>
    <t>Gross Profit</t>
  </si>
  <si>
    <t>S&amp;M</t>
  </si>
  <si>
    <t>R&amp;D</t>
  </si>
  <si>
    <t>G&amp;A</t>
  </si>
  <si>
    <t>OPEX</t>
  </si>
  <si>
    <t>Pretax Income</t>
  </si>
  <si>
    <t>Tax</t>
  </si>
  <si>
    <t>Interest</t>
  </si>
  <si>
    <t>Other Income</t>
  </si>
  <si>
    <t>Gross Margin</t>
  </si>
  <si>
    <t>Tax Rate</t>
  </si>
  <si>
    <t>FCF Margin</t>
  </si>
  <si>
    <t>ROIC</t>
  </si>
  <si>
    <t>EPS</t>
  </si>
  <si>
    <t>Net Cash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</si>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</sst>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28575</xdr:rowOff>
    </xdr:from>
    <xdr:to>
      <xdr:col>10</xdr:col>
      <xdr:colOff>9525</xdr:colOff>
      <xdr:row>22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D81122-4F06-16EA-0D67-4C8D7C3A90C4}"/>
            </a:ext>
          </a:extLst>
        </xdr:cNvPr>
        <xdr:cNvCxnSpPr/>
      </xdr:nvCxnSpPr>
      <xdr:spPr>
        <a:xfrm>
          <a:off x="6076950" y="28575"/>
          <a:ext cx="28575" cy="3590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28575</xdr:rowOff>
    </xdr:from>
    <xdr:to>
      <xdr:col>5</xdr:col>
      <xdr:colOff>0</xdr:colOff>
      <xdr:row>22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4DE834C-F0B0-2497-5AE1-977B2E68C64A}"/>
            </a:ext>
          </a:extLst>
        </xdr:cNvPr>
        <xdr:cNvCxnSpPr/>
      </xdr:nvCxnSpPr>
      <xdr:spPr>
        <a:xfrm>
          <a:off x="3048000" y="28575"/>
          <a:ext cx="0" cy="3600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8D33-7BAB-4D53-9D30-0903F79F6C1F}">
  <dimension ref="A1:G7"/>
  <sheetViews>
    <sheetView zoomScale="235" zoomScaleNormal="235" workbookViewId="0">
      <selection activeCell="G2" sqref="G2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F2" t="s">
        <v>1</v>
      </c>
      <c r="G2" s="2">
        <v>93</v>
      </c>
    </row>
    <row r="3" spans="1:7" x14ac:dyDescent="0.25">
      <c r="F3" t="s">
        <v>2</v>
      </c>
      <c r="G3" s="2">
        <f>2249</f>
        <v>2249</v>
      </c>
    </row>
    <row r="4" spans="1:7" x14ac:dyDescent="0.25">
      <c r="F4" t="s">
        <v>3</v>
      </c>
      <c r="G4" s="2">
        <f>G3*G2</f>
        <v>209157</v>
      </c>
    </row>
    <row r="5" spans="1:7" x14ac:dyDescent="0.25">
      <c r="F5" t="s">
        <v>4</v>
      </c>
      <c r="G5" s="2">
        <f>2098.5+3131.4</f>
        <v>5229.8999999999996</v>
      </c>
    </row>
    <row r="6" spans="1:7" x14ac:dyDescent="0.25">
      <c r="F6" t="s">
        <v>5</v>
      </c>
      <c r="G6" s="2">
        <f>39.8+1.6+195.2</f>
        <v>236.6</v>
      </c>
    </row>
    <row r="7" spans="1:7" x14ac:dyDescent="0.25">
      <c r="F7" t="s">
        <v>6</v>
      </c>
      <c r="G7" s="2">
        <f>G4+G6-G5</f>
        <v>204163.7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0906-26CA-4CF3-9151-8BD547BB3B30}">
  <dimension ref="A1:BW35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W20" sqref="W20"/>
    </sheetView>
  </sheetViews>
  <sheetFormatPr defaultRowHeight="15" x14ac:dyDescent="0.25"/>
  <cols>
    <col min="1" max="1" width="17.140625" style="2" customWidth="1"/>
    <col min="2" max="16384" width="9.140625" style="2"/>
  </cols>
  <sheetData>
    <row r="1" spans="1:75" x14ac:dyDescent="0.25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H1" s="3">
        <v>2022</v>
      </c>
      <c r="I1" s="3">
        <f>H1+1</f>
        <v>2023</v>
      </c>
      <c r="J1" s="3">
        <f t="shared" ref="J1:P1" si="0">I1+1</f>
        <v>2024</v>
      </c>
      <c r="K1" s="3">
        <f t="shared" si="0"/>
        <v>2025</v>
      </c>
      <c r="L1" s="3">
        <f t="shared" si="0"/>
        <v>2026</v>
      </c>
      <c r="M1" s="3">
        <f t="shared" si="0"/>
        <v>2027</v>
      </c>
      <c r="N1" s="3">
        <f t="shared" si="0"/>
        <v>2028</v>
      </c>
      <c r="O1" s="3">
        <f t="shared" si="0"/>
        <v>2029</v>
      </c>
      <c r="P1" s="3">
        <f t="shared" si="0"/>
        <v>2030</v>
      </c>
      <c r="Q1" s="3">
        <f t="shared" ref="Q1" si="1">P1+1</f>
        <v>2031</v>
      </c>
      <c r="R1" s="3">
        <f t="shared" ref="R1" si="2">Q1+1</f>
        <v>2032</v>
      </c>
      <c r="S1" s="3">
        <f t="shared" ref="S1" si="3">R1+1</f>
        <v>2033</v>
      </c>
      <c r="T1" s="3">
        <f t="shared" ref="T1" si="4">S1+1</f>
        <v>2034</v>
      </c>
    </row>
    <row r="2" spans="1:75" x14ac:dyDescent="0.25">
      <c r="A2" s="5" t="s">
        <v>12</v>
      </c>
      <c r="B2" s="5"/>
      <c r="C2" s="5"/>
      <c r="D2" s="5"/>
      <c r="E2" s="5">
        <v>827.5</v>
      </c>
      <c r="F2" s="5">
        <v>860</v>
      </c>
      <c r="G2" s="5"/>
      <c r="H2" s="5">
        <v>1905.8</v>
      </c>
      <c r="I2" s="5">
        <v>2225</v>
      </c>
      <c r="J2" s="5">
        <v>2865.5</v>
      </c>
      <c r="K2" s="5">
        <f>J2*1.34</f>
        <v>3839.7700000000004</v>
      </c>
      <c r="L2" s="5">
        <f>K2*1.34</f>
        <v>5145.2918000000009</v>
      </c>
      <c r="M2" s="5">
        <f t="shared" ref="M2:O2" si="5">L2*1.34</f>
        <v>6894.6910120000011</v>
      </c>
      <c r="N2" s="5">
        <f t="shared" si="5"/>
        <v>9238.8859560800029</v>
      </c>
      <c r="O2" s="5">
        <f t="shared" si="5"/>
        <v>12380.107181147205</v>
      </c>
      <c r="P2" s="5">
        <f>O2*1.2</f>
        <v>14856.128617376646</v>
      </c>
      <c r="Q2" s="5">
        <f t="shared" ref="Q2:T2" si="6">P2*1.2</f>
        <v>17827.354340851973</v>
      </c>
      <c r="R2" s="5">
        <f t="shared" si="6"/>
        <v>21392.825209022365</v>
      </c>
      <c r="S2" s="5">
        <f t="shared" si="6"/>
        <v>25671.390250826837</v>
      </c>
      <c r="T2" s="5">
        <f t="shared" si="6"/>
        <v>30805.668300992202</v>
      </c>
    </row>
    <row r="3" spans="1:75" x14ac:dyDescent="0.25">
      <c r="A3" s="2" t="s">
        <v>24</v>
      </c>
      <c r="H3" s="2">
        <v>408.5</v>
      </c>
      <c r="I3" s="2">
        <v>431.1</v>
      </c>
      <c r="J3" s="2">
        <v>565.99</v>
      </c>
      <c r="K3" s="2">
        <f>K2*(1-K20)</f>
        <v>727.61316599999964</v>
      </c>
      <c r="L3" s="2">
        <f>L2*(1-L20)</f>
        <v>933.29874086439952</v>
      </c>
      <c r="M3" s="2">
        <f>M2*(1-M20)</f>
        <v>1194.179605765878</v>
      </c>
      <c r="N3" s="2">
        <f>N2*(1-N20)</f>
        <v>1523.8138188827393</v>
      </c>
      <c r="O3" s="2">
        <f>O2*(1-O20)</f>
        <v>1938.5285506644275</v>
      </c>
      <c r="P3" s="2">
        <f t="shared" ref="P3:Q3" si="7">P2*(1-P20)</f>
        <v>2376.9805787802638</v>
      </c>
      <c r="Q3" s="2">
        <f t="shared" si="7"/>
        <v>2852.3766945363163</v>
      </c>
      <c r="R3" s="2">
        <f t="shared" ref="R3" si="8">R2*(1-R20)</f>
        <v>3422.8520334435789</v>
      </c>
      <c r="S3" s="2">
        <f t="shared" ref="S3" si="9">S2*(1-S20)</f>
        <v>4107.4224401322945</v>
      </c>
      <c r="T3" s="2">
        <f t="shared" ref="T3" si="10">T2*(1-T20)</f>
        <v>4928.9069281587535</v>
      </c>
    </row>
    <row r="4" spans="1:75" x14ac:dyDescent="0.25">
      <c r="A4" s="2" t="s">
        <v>25</v>
      </c>
      <c r="B4" s="2">
        <f>B2-B3</f>
        <v>0</v>
      </c>
      <c r="C4" s="2">
        <f>C2-C3</f>
        <v>0</v>
      </c>
      <c r="D4" s="2">
        <f>D2-D3</f>
        <v>0</v>
      </c>
      <c r="E4" s="2">
        <f>E2-E3</f>
        <v>827.5</v>
      </c>
      <c r="F4" s="2">
        <f>F2-F3</f>
        <v>860</v>
      </c>
      <c r="H4" s="2">
        <f>H2-H3</f>
        <v>1497.3</v>
      </c>
      <c r="I4" s="2">
        <f t="shared" ref="I4:O4" si="11">I2-I3</f>
        <v>1793.9</v>
      </c>
      <c r="J4" s="2">
        <f t="shared" si="11"/>
        <v>2299.5100000000002</v>
      </c>
      <c r="K4" s="2">
        <f t="shared" si="11"/>
        <v>3112.1568340000008</v>
      </c>
      <c r="L4" s="2">
        <f t="shared" si="11"/>
        <v>4211.9930591356015</v>
      </c>
      <c r="M4" s="2">
        <f t="shared" si="11"/>
        <v>5700.5114062341236</v>
      </c>
      <c r="N4" s="2">
        <f t="shared" si="11"/>
        <v>7715.0721371972631</v>
      </c>
      <c r="O4" s="2">
        <f t="shared" si="11"/>
        <v>10441.578630482778</v>
      </c>
      <c r="P4" s="2">
        <f t="shared" ref="P4:Q4" si="12">P2-P3</f>
        <v>12479.148038596382</v>
      </c>
      <c r="Q4" s="2">
        <f t="shared" si="12"/>
        <v>14974.977646315656</v>
      </c>
      <c r="R4" s="2">
        <f t="shared" ref="R4:T4" si="13">R2-R3</f>
        <v>17969.973175578787</v>
      </c>
      <c r="S4" s="2">
        <f t="shared" si="13"/>
        <v>21563.967810694543</v>
      </c>
      <c r="T4" s="2">
        <f t="shared" si="13"/>
        <v>25876.761372833447</v>
      </c>
    </row>
    <row r="5" spans="1:75" x14ac:dyDescent="0.25">
      <c r="A5" s="2" t="s">
        <v>26</v>
      </c>
      <c r="H5" s="2">
        <v>702.5</v>
      </c>
      <c r="I5" s="2">
        <v>744.9</v>
      </c>
      <c r="J5" s="2">
        <v>887.7</v>
      </c>
      <c r="K5" s="2">
        <f>J5*(1+K18)</f>
        <v>1189.518</v>
      </c>
      <c r="L5" s="2">
        <f t="shared" ref="L5:O5" si="14">K5*(1+L18)</f>
        <v>1593.9541200000001</v>
      </c>
      <c r="M5" s="2">
        <f t="shared" si="14"/>
        <v>2135.8985208000004</v>
      </c>
      <c r="N5" s="2">
        <f t="shared" si="14"/>
        <v>2862.1040178720014</v>
      </c>
      <c r="O5" s="2">
        <f t="shared" si="14"/>
        <v>3835.2193839484821</v>
      </c>
      <c r="P5" s="2">
        <f t="shared" ref="P5:Q5" si="15">O5*(1+P18)</f>
        <v>4602.2632607381784</v>
      </c>
      <c r="Q5" s="2">
        <f t="shared" si="15"/>
        <v>5522.7159128858139</v>
      </c>
      <c r="R5" s="2">
        <f t="shared" ref="R5:T5" si="16">Q5*(1+R18)</f>
        <v>6627.2590954629768</v>
      </c>
      <c r="S5" s="2">
        <f t="shared" si="16"/>
        <v>7952.7109145555714</v>
      </c>
      <c r="T5" s="2">
        <f t="shared" si="16"/>
        <v>9543.2530974666861</v>
      </c>
    </row>
    <row r="6" spans="1:75" x14ac:dyDescent="0.25">
      <c r="A6" s="2" t="s">
        <v>27</v>
      </c>
      <c r="H6" s="2">
        <v>359.6</v>
      </c>
      <c r="I6" s="2">
        <v>404.6</v>
      </c>
      <c r="J6" s="2">
        <v>507.9</v>
      </c>
      <c r="K6" s="2">
        <f>J6*(1+K18)</f>
        <v>680.58600000000001</v>
      </c>
      <c r="L6" s="2">
        <f t="shared" ref="L6:O6" si="17">K6*(1+L18)</f>
        <v>911.98524000000009</v>
      </c>
      <c r="M6" s="2">
        <f t="shared" si="17"/>
        <v>1222.0602216000002</v>
      </c>
      <c r="N6" s="2">
        <f t="shared" si="17"/>
        <v>1637.5606969440007</v>
      </c>
      <c r="O6" s="2">
        <f t="shared" si="17"/>
        <v>2194.331333904961</v>
      </c>
      <c r="P6" s="2">
        <f t="shared" ref="P6:Q6" si="18">O6*(1+P18)</f>
        <v>2633.1976006859531</v>
      </c>
      <c r="Q6" s="2">
        <f t="shared" si="18"/>
        <v>3159.8371208231438</v>
      </c>
      <c r="R6" s="2">
        <f t="shared" ref="R6:T6" si="19">Q6*(1+R18)</f>
        <v>3791.8045449877723</v>
      </c>
      <c r="S6" s="2">
        <f t="shared" si="19"/>
        <v>4550.1654539853262</v>
      </c>
      <c r="T6" s="2">
        <f t="shared" si="19"/>
        <v>5460.1985447823909</v>
      </c>
    </row>
    <row r="7" spans="1:75" x14ac:dyDescent="0.25">
      <c r="A7" s="2" t="s">
        <v>28</v>
      </c>
      <c r="H7" s="2">
        <v>596.29999999999995</v>
      </c>
      <c r="I7" s="2">
        <v>524.29999999999995</v>
      </c>
      <c r="J7" s="2">
        <v>593.4</v>
      </c>
      <c r="K7" s="2">
        <f>J7*(1+K18)</f>
        <v>795.15600000000006</v>
      </c>
      <c r="L7" s="2">
        <f t="shared" ref="L7:O7" si="20">K7*(1+L18)</f>
        <v>1065.5090400000001</v>
      </c>
      <c r="M7" s="2">
        <f t="shared" si="20"/>
        <v>1427.7821136000002</v>
      </c>
      <c r="N7" s="2">
        <f t="shared" si="20"/>
        <v>1913.2280322240008</v>
      </c>
      <c r="O7" s="2">
        <f t="shared" si="20"/>
        <v>2563.7255631801613</v>
      </c>
      <c r="P7" s="2">
        <f t="shared" ref="P7:Q7" si="21">O7*(1+P18)</f>
        <v>3076.4706758161933</v>
      </c>
      <c r="Q7" s="2">
        <f t="shared" si="21"/>
        <v>3691.7648109794318</v>
      </c>
      <c r="R7" s="2">
        <f t="shared" ref="R7:T7" si="22">Q7*(1+R18)</f>
        <v>4430.1177731753178</v>
      </c>
      <c r="S7" s="2">
        <f t="shared" si="22"/>
        <v>5316.141327810381</v>
      </c>
      <c r="T7" s="2">
        <f t="shared" si="22"/>
        <v>6379.3695933724566</v>
      </c>
    </row>
    <row r="8" spans="1:75" x14ac:dyDescent="0.25">
      <c r="A8" s="2" t="s">
        <v>29</v>
      </c>
      <c r="H8" s="2">
        <f>SUM(H5:H7)</f>
        <v>1658.3999999999999</v>
      </c>
      <c r="I8" s="2">
        <f t="shared" ref="I8:O8" si="23">SUM(I5:I7)</f>
        <v>1673.8</v>
      </c>
      <c r="J8" s="2">
        <f t="shared" si="23"/>
        <v>1989</v>
      </c>
      <c r="K8" s="2">
        <f t="shared" si="23"/>
        <v>2665.26</v>
      </c>
      <c r="L8" s="2">
        <f t="shared" si="23"/>
        <v>3571.4484000000002</v>
      </c>
      <c r="M8" s="2">
        <f t="shared" si="23"/>
        <v>4785.7408560000003</v>
      </c>
      <c r="N8" s="2">
        <f t="shared" si="23"/>
        <v>6412.8927470400031</v>
      </c>
      <c r="O8" s="2">
        <f t="shared" si="23"/>
        <v>8593.2762810336044</v>
      </c>
      <c r="P8" s="2">
        <f t="shared" ref="P8:Q8" si="24">SUM(P5:P7)</f>
        <v>10311.931537240325</v>
      </c>
      <c r="Q8" s="2">
        <f t="shared" si="24"/>
        <v>12374.31784468839</v>
      </c>
      <c r="R8" s="2">
        <f t="shared" ref="R8:T8" si="25">SUM(R5:R7)</f>
        <v>14849.181413626067</v>
      </c>
      <c r="S8" s="2">
        <f t="shared" si="25"/>
        <v>17819.017696351279</v>
      </c>
      <c r="T8" s="2">
        <f t="shared" si="25"/>
        <v>21382.821235621534</v>
      </c>
    </row>
    <row r="9" spans="1:75" x14ac:dyDescent="0.25">
      <c r="A9" s="2" t="s">
        <v>40</v>
      </c>
      <c r="E9" s="2">
        <v>379.5</v>
      </c>
      <c r="F9" s="2">
        <v>356</v>
      </c>
      <c r="H9" s="2">
        <f t="shared" ref="H9:O9" si="26">H4-H8</f>
        <v>-161.09999999999991</v>
      </c>
      <c r="I9" s="2">
        <f t="shared" si="26"/>
        <v>120.10000000000014</v>
      </c>
      <c r="J9" s="2">
        <f t="shared" si="26"/>
        <v>310.51000000000022</v>
      </c>
      <c r="K9" s="2">
        <f t="shared" si="26"/>
        <v>446.89683400000058</v>
      </c>
      <c r="L9" s="2">
        <f t="shared" si="26"/>
        <v>640.54465913560125</v>
      </c>
      <c r="M9" s="2">
        <f t="shared" si="26"/>
        <v>914.77055023412322</v>
      </c>
      <c r="N9" s="2">
        <f t="shared" si="26"/>
        <v>1302.1793901572601</v>
      </c>
      <c r="O9" s="2">
        <f t="shared" si="26"/>
        <v>1848.3023494491736</v>
      </c>
      <c r="P9" s="2">
        <f t="shared" ref="P9:Q9" si="27">P4-P8</f>
        <v>2167.2165013560571</v>
      </c>
      <c r="Q9" s="2">
        <f t="shared" si="27"/>
        <v>2600.6598016272656</v>
      </c>
      <c r="R9" s="2">
        <f t="shared" ref="R9:T9" si="28">R4-R8</f>
        <v>3120.7917619527198</v>
      </c>
      <c r="S9" s="2">
        <f t="shared" si="28"/>
        <v>3744.9501143432644</v>
      </c>
      <c r="T9" s="2">
        <f t="shared" si="28"/>
        <v>4493.9401372119137</v>
      </c>
    </row>
    <row r="10" spans="1:75" x14ac:dyDescent="0.25">
      <c r="A10" s="2" t="s">
        <v>32</v>
      </c>
      <c r="H10" s="2">
        <v>20.3</v>
      </c>
      <c r="I10" s="2">
        <v>132.5</v>
      </c>
      <c r="J10" s="2">
        <v>196.8</v>
      </c>
      <c r="K10" s="2">
        <f t="shared" ref="K10:Q10" si="29">J31*$W$18</f>
        <v>448.10099999999994</v>
      </c>
      <c r="L10" s="2">
        <f t="shared" si="29"/>
        <v>520.70151665520007</v>
      </c>
      <c r="M10" s="2">
        <f t="shared" si="29"/>
        <v>615.33234297067838</v>
      </c>
      <c r="N10" s="2">
        <f t="shared" si="29"/>
        <v>740.48930191763588</v>
      </c>
      <c r="O10" s="2">
        <f t="shared" si="29"/>
        <v>908.07135340493323</v>
      </c>
      <c r="P10" s="2">
        <f t="shared" si="29"/>
        <v>1134.7326706225842</v>
      </c>
      <c r="Q10" s="2">
        <f t="shared" si="29"/>
        <v>1406.55197242996</v>
      </c>
      <c r="R10" s="2">
        <f t="shared" ref="R10:T10" si="30">Q31*$W$18</f>
        <v>1736.7511967931182</v>
      </c>
      <c r="S10" s="2">
        <f t="shared" si="30"/>
        <v>2137.3418641432054</v>
      </c>
      <c r="T10" s="2">
        <f t="shared" si="30"/>
        <v>2622.7656114314764</v>
      </c>
    </row>
    <row r="11" spans="1:75" ht="15.75" customHeight="1" x14ac:dyDescent="0.25">
      <c r="A11" s="2" t="s">
        <v>33</v>
      </c>
      <c r="H11" s="2">
        <v>-220</v>
      </c>
      <c r="I11" s="2">
        <v>-15.4</v>
      </c>
      <c r="J11" s="2">
        <v>-18</v>
      </c>
      <c r="K11" s="2">
        <f>J11*1.01</f>
        <v>-18.18</v>
      </c>
      <c r="L11" s="2">
        <f t="shared" ref="L11:O11" si="31">K11*1.01</f>
        <v>-18.361799999999999</v>
      </c>
      <c r="M11" s="2">
        <f t="shared" si="31"/>
        <v>-18.545417999999998</v>
      </c>
      <c r="N11" s="2">
        <f t="shared" si="31"/>
        <v>-18.730872179999999</v>
      </c>
      <c r="O11" s="2">
        <f t="shared" si="31"/>
        <v>-18.9181809018</v>
      </c>
      <c r="P11" s="2">
        <f t="shared" ref="P11" si="32">O11*1.01</f>
        <v>-19.107362710817998</v>
      </c>
      <c r="Q11" s="2">
        <f t="shared" ref="Q11" si="33">P11*1.01</f>
        <v>-19.29843633792618</v>
      </c>
      <c r="R11" s="2">
        <f t="shared" ref="R11" si="34">Q11*1.01</f>
        <v>-19.491420701305444</v>
      </c>
      <c r="S11" s="2">
        <f t="shared" ref="S11" si="35">R11*1.01</f>
        <v>-19.6863349083185</v>
      </c>
      <c r="T11" s="2">
        <f t="shared" ref="T11" si="36">S11*1.01</f>
        <v>-19.883198257401684</v>
      </c>
    </row>
    <row r="12" spans="1:75" x14ac:dyDescent="0.25">
      <c r="A12" s="2" t="s">
        <v>30</v>
      </c>
      <c r="H12" s="2">
        <f t="shared" ref="H12:O12" si="37">H9+SUM(H10:H11)</f>
        <v>-360.7999999999999</v>
      </c>
      <c r="I12" s="2">
        <f t="shared" si="37"/>
        <v>237.20000000000013</v>
      </c>
      <c r="J12" s="2">
        <f t="shared" si="37"/>
        <v>489.31000000000023</v>
      </c>
      <c r="K12" s="2">
        <f t="shared" si="37"/>
        <v>876.81783400000052</v>
      </c>
      <c r="L12" s="2">
        <f t="shared" si="37"/>
        <v>1142.8843757908012</v>
      </c>
      <c r="M12" s="2">
        <f t="shared" si="37"/>
        <v>1511.5574752048014</v>
      </c>
      <c r="N12" s="2">
        <f t="shared" si="37"/>
        <v>2023.9378198948959</v>
      </c>
      <c r="O12" s="2">
        <f t="shared" si="37"/>
        <v>2737.4555219523068</v>
      </c>
      <c r="P12" s="2">
        <f t="shared" ref="P12:Q12" si="38">P9+SUM(P10:P11)</f>
        <v>3282.841809267823</v>
      </c>
      <c r="Q12" s="2">
        <f t="shared" si="38"/>
        <v>3987.9133377192993</v>
      </c>
      <c r="R12" s="2">
        <f t="shared" ref="R12:T12" si="39">R9+SUM(R10:R11)</f>
        <v>4838.0515380445322</v>
      </c>
      <c r="S12" s="2">
        <f t="shared" si="39"/>
        <v>5862.6056435781511</v>
      </c>
      <c r="T12" s="2">
        <f t="shared" si="39"/>
        <v>7096.8225503859885</v>
      </c>
    </row>
    <row r="13" spans="1:75" x14ac:dyDescent="0.25">
      <c r="A13" s="2" t="s">
        <v>31</v>
      </c>
      <c r="H13" s="2">
        <v>10</v>
      </c>
      <c r="I13" s="2">
        <v>19.7</v>
      </c>
      <c r="J13" s="2">
        <v>21.2</v>
      </c>
      <c r="K13" s="2">
        <f>K23*K12</f>
        <v>70.145426720000046</v>
      </c>
      <c r="L13" s="2">
        <f>L23*L12</f>
        <v>91.430750063264099</v>
      </c>
      <c r="M13" s="2">
        <f>M23*M12</f>
        <v>120.92459801638412</v>
      </c>
      <c r="N13" s="2">
        <f>N23*N12</f>
        <v>161.91502559159167</v>
      </c>
      <c r="O13" s="2">
        <f>O23*O12</f>
        <v>218.99644175618454</v>
      </c>
      <c r="P13" s="2">
        <f t="shared" ref="P13:Q13" si="40">P23*P12</f>
        <v>262.62734474142587</v>
      </c>
      <c r="Q13" s="2">
        <f t="shared" si="40"/>
        <v>319.03306701754394</v>
      </c>
      <c r="R13" s="2">
        <f t="shared" ref="R13" si="41">R23*R12</f>
        <v>387.04412304356259</v>
      </c>
      <c r="S13" s="2">
        <f t="shared" ref="S13" si="42">S23*S12</f>
        <v>469.00845148625211</v>
      </c>
      <c r="T13" s="2">
        <f t="shared" ref="T13" si="43">T23*T12</f>
        <v>567.74580403087907</v>
      </c>
    </row>
    <row r="14" spans="1:75" x14ac:dyDescent="0.25">
      <c r="A14" s="5" t="s">
        <v>19</v>
      </c>
      <c r="B14" s="5"/>
      <c r="C14" s="5"/>
      <c r="D14" s="5"/>
      <c r="E14" s="5"/>
      <c r="F14" s="5"/>
      <c r="G14" s="5"/>
      <c r="H14" s="5">
        <f>H12-H13</f>
        <v>-370.7999999999999</v>
      </c>
      <c r="I14" s="5">
        <f>I12-I13</f>
        <v>217.50000000000014</v>
      </c>
      <c r="J14" s="5">
        <f>J12-J13</f>
        <v>468.11000000000024</v>
      </c>
      <c r="K14" s="5">
        <f>K12-K13</f>
        <v>806.67240728000047</v>
      </c>
      <c r="L14" s="5">
        <f t="shared" ref="L14:T14" si="44">L12-L13</f>
        <v>1051.4536257275372</v>
      </c>
      <c r="M14" s="5">
        <f t="shared" si="44"/>
        <v>1390.6328771884173</v>
      </c>
      <c r="N14" s="5">
        <f t="shared" si="44"/>
        <v>1862.0227943033042</v>
      </c>
      <c r="O14" s="5">
        <f t="shared" si="44"/>
        <v>2518.4590801961222</v>
      </c>
      <c r="P14" s="5">
        <f t="shared" si="44"/>
        <v>3020.214464526397</v>
      </c>
      <c r="Q14" s="5">
        <f t="shared" si="44"/>
        <v>3668.8802707017553</v>
      </c>
      <c r="R14" s="5">
        <f t="shared" si="44"/>
        <v>4451.0074150009696</v>
      </c>
      <c r="S14" s="5">
        <f t="shared" si="44"/>
        <v>5393.5971920918992</v>
      </c>
      <c r="T14" s="5">
        <f t="shared" si="44"/>
        <v>6529.0767463551092</v>
      </c>
      <c r="U14" s="5">
        <f t="shared" ref="U14:AZ14" si="45">T14*(1+$W$19)</f>
        <v>6724.9490487457624</v>
      </c>
      <c r="V14" s="5">
        <f t="shared" si="45"/>
        <v>6926.6975202081358</v>
      </c>
      <c r="W14" s="5">
        <f t="shared" si="45"/>
        <v>7134.4984458143799</v>
      </c>
      <c r="X14" s="5">
        <f t="shared" si="45"/>
        <v>7348.5333991888119</v>
      </c>
      <c r="Y14" s="5">
        <f t="shared" si="45"/>
        <v>7568.9894011644765</v>
      </c>
      <c r="Z14" s="5">
        <f t="shared" si="45"/>
        <v>7796.0590831994114</v>
      </c>
      <c r="AA14" s="5">
        <f t="shared" si="45"/>
        <v>8029.940855695394</v>
      </c>
      <c r="AB14" s="5">
        <f t="shared" si="45"/>
        <v>8270.8390813662554</v>
      </c>
      <c r="AC14" s="5">
        <f t="shared" si="45"/>
        <v>8518.9642538072439</v>
      </c>
      <c r="AD14" s="5">
        <f t="shared" si="45"/>
        <v>8774.5331814214624</v>
      </c>
      <c r="AE14" s="5">
        <f t="shared" si="45"/>
        <v>9037.7691768641071</v>
      </c>
      <c r="AF14" s="5">
        <f t="shared" si="45"/>
        <v>9308.9022521700299</v>
      </c>
      <c r="AG14" s="5">
        <f t="shared" si="45"/>
        <v>9588.1693197351306</v>
      </c>
      <c r="AH14" s="5">
        <f t="shared" si="45"/>
        <v>9875.8143993271842</v>
      </c>
      <c r="AI14" s="5">
        <f t="shared" si="45"/>
        <v>10172.088831307001</v>
      </c>
      <c r="AJ14" s="5">
        <f t="shared" si="45"/>
        <v>10477.251496246212</v>
      </c>
      <c r="AK14" s="5">
        <f t="shared" si="45"/>
        <v>10791.569041133598</v>
      </c>
      <c r="AL14" s="5">
        <f t="shared" si="45"/>
        <v>11115.316112367607</v>
      </c>
      <c r="AM14" s="5">
        <f t="shared" si="45"/>
        <v>11448.775595738636</v>
      </c>
      <c r="AN14" s="5">
        <f t="shared" si="45"/>
        <v>11792.238863610795</v>
      </c>
      <c r="AO14" s="5">
        <f t="shared" si="45"/>
        <v>12146.00602951912</v>
      </c>
      <c r="AP14" s="5">
        <f t="shared" si="45"/>
        <v>12510.386210404693</v>
      </c>
      <c r="AQ14" s="5">
        <f t="shared" si="45"/>
        <v>12885.697796716835</v>
      </c>
      <c r="AR14" s="5">
        <f t="shared" si="45"/>
        <v>13272.26873061834</v>
      </c>
      <c r="AS14" s="5">
        <f t="shared" si="45"/>
        <v>13670.43679253689</v>
      </c>
      <c r="AT14" s="5">
        <f t="shared" si="45"/>
        <v>14080.549896312998</v>
      </c>
      <c r="AU14" s="5">
        <f t="shared" si="45"/>
        <v>14502.966393202389</v>
      </c>
      <c r="AV14" s="5">
        <f t="shared" si="45"/>
        <v>14938.055384998461</v>
      </c>
      <c r="AW14" s="5">
        <f t="shared" si="45"/>
        <v>15386.197046548416</v>
      </c>
      <c r="AX14" s="5">
        <f t="shared" si="45"/>
        <v>15847.782957944868</v>
      </c>
      <c r="AY14" s="5">
        <f t="shared" si="45"/>
        <v>16323.216446683215</v>
      </c>
      <c r="AZ14" s="5">
        <f t="shared" si="45"/>
        <v>16812.912940083712</v>
      </c>
      <c r="BA14" s="5">
        <f t="shared" ref="BA14:BW14" si="46">AZ14*(1+$W$19)</f>
        <v>17317.300328286223</v>
      </c>
      <c r="BB14" s="5">
        <f t="shared" si="46"/>
        <v>17836.81933813481</v>
      </c>
      <c r="BC14" s="5">
        <f t="shared" si="46"/>
        <v>18371.923918278855</v>
      </c>
      <c r="BD14" s="5">
        <f t="shared" si="46"/>
        <v>18923.08163582722</v>
      </c>
      <c r="BE14" s="5">
        <f t="shared" si="46"/>
        <v>19490.774084902037</v>
      </c>
      <c r="BF14" s="5">
        <f t="shared" si="46"/>
        <v>20075.497307449099</v>
      </c>
      <c r="BG14" s="5">
        <f t="shared" si="46"/>
        <v>20677.762226672574</v>
      </c>
      <c r="BH14" s="5">
        <f t="shared" si="46"/>
        <v>21298.095093472752</v>
      </c>
      <c r="BI14" s="5">
        <f t="shared" si="46"/>
        <v>21937.037946276934</v>
      </c>
      <c r="BJ14" s="5">
        <f t="shared" si="46"/>
        <v>22595.149084665241</v>
      </c>
      <c r="BK14" s="5">
        <f t="shared" si="46"/>
        <v>23273.0035572052</v>
      </c>
      <c r="BL14" s="5">
        <f t="shared" si="46"/>
        <v>23971.193663921356</v>
      </c>
      <c r="BM14" s="5">
        <f t="shared" si="46"/>
        <v>24690.329473838996</v>
      </c>
      <c r="BN14" s="5">
        <f t="shared" si="46"/>
        <v>25431.039358054168</v>
      </c>
      <c r="BO14" s="5">
        <f t="shared" si="46"/>
        <v>26193.970538795795</v>
      </c>
      <c r="BP14" s="5">
        <f t="shared" si="46"/>
        <v>26979.78965495967</v>
      </c>
      <c r="BQ14" s="5">
        <f t="shared" si="46"/>
        <v>27789.18334460846</v>
      </c>
      <c r="BR14" s="5">
        <f t="shared" si="46"/>
        <v>28622.858844946713</v>
      </c>
      <c r="BS14" s="5">
        <f t="shared" si="46"/>
        <v>29481.544610295117</v>
      </c>
      <c r="BT14" s="5">
        <f t="shared" si="46"/>
        <v>30365.990948603972</v>
      </c>
      <c r="BU14" s="5">
        <f t="shared" si="46"/>
        <v>31276.970677062091</v>
      </c>
      <c r="BV14" s="5">
        <f t="shared" si="46"/>
        <v>32215.279797373954</v>
      </c>
      <c r="BW14" s="5">
        <f t="shared" si="46"/>
        <v>33181.738191295175</v>
      </c>
    </row>
    <row r="15" spans="1:75" x14ac:dyDescent="0.25">
      <c r="A15" s="2" t="s">
        <v>2</v>
      </c>
    </row>
    <row r="16" spans="1:75" x14ac:dyDescent="0.25">
      <c r="A16" s="2" t="s">
        <v>38</v>
      </c>
    </row>
    <row r="18" spans="1:70" x14ac:dyDescent="0.25">
      <c r="A18" s="5" t="s">
        <v>15</v>
      </c>
      <c r="B18" s="5"/>
      <c r="C18" s="5"/>
      <c r="D18" s="5"/>
      <c r="E18" s="5"/>
      <c r="F18" s="6" t="e">
        <f>F2/B2-1</f>
        <v>#DIV/0!</v>
      </c>
      <c r="G18" s="5"/>
      <c r="H18" s="5"/>
      <c r="I18" s="6">
        <f>I2/H2-1</f>
        <v>0.1674887186483367</v>
      </c>
      <c r="J18" s="6">
        <f>J2/I2-1</f>
        <v>0.28786516853932587</v>
      </c>
      <c r="K18" s="6">
        <f>K2/J2-1</f>
        <v>0.34000000000000008</v>
      </c>
      <c r="L18" s="6">
        <f t="shared" ref="L18:T18" si="47">L2/K2-1</f>
        <v>0.34000000000000008</v>
      </c>
      <c r="M18" s="6">
        <f t="shared" si="47"/>
        <v>0.34000000000000008</v>
      </c>
      <c r="N18" s="6">
        <f t="shared" si="47"/>
        <v>0.3400000000000003</v>
      </c>
      <c r="O18" s="6">
        <f t="shared" si="47"/>
        <v>0.34000000000000008</v>
      </c>
      <c r="P18" s="6">
        <f t="shared" si="47"/>
        <v>0.19999999999999996</v>
      </c>
      <c r="Q18" s="6">
        <f t="shared" si="47"/>
        <v>0.19999999999999996</v>
      </c>
      <c r="R18" s="6">
        <f t="shared" si="47"/>
        <v>0.19999999999999996</v>
      </c>
      <c r="S18" s="6">
        <f t="shared" si="47"/>
        <v>0.19999999999999996</v>
      </c>
      <c r="T18" s="6">
        <f t="shared" si="47"/>
        <v>0.19999999999999996</v>
      </c>
      <c r="V18" s="2" t="s">
        <v>37</v>
      </c>
      <c r="W18" s="7">
        <v>0.09</v>
      </c>
    </row>
    <row r="19" spans="1:70" x14ac:dyDescent="0.25">
      <c r="A19" s="2" t="s">
        <v>14</v>
      </c>
      <c r="B19" s="2" t="e">
        <f>#REF!/B2</f>
        <v>#REF!</v>
      </c>
      <c r="E19" s="4" t="e">
        <f>#REF!/E2</f>
        <v>#REF!</v>
      </c>
      <c r="F19" s="4" t="e">
        <f>#REF!/F2</f>
        <v>#REF!</v>
      </c>
      <c r="G19" s="4"/>
      <c r="H19" s="4">
        <f>H9/H2</f>
        <v>-8.4531430370448066E-2</v>
      </c>
      <c r="I19" s="4">
        <f>I9/I2</f>
        <v>5.3977528089887705E-2</v>
      </c>
      <c r="J19" s="4">
        <f>J9/J2</f>
        <v>0.10836154248822202</v>
      </c>
      <c r="K19" s="4">
        <f>K9/K2</f>
        <v>0.11638635491188289</v>
      </c>
      <c r="L19" s="4">
        <f t="shared" ref="L19:T19" si="48">L9/L2</f>
        <v>0.12449141545978036</v>
      </c>
      <c r="M19" s="4">
        <f t="shared" si="48"/>
        <v>0.13267752661315682</v>
      </c>
      <c r="N19" s="4">
        <f t="shared" si="48"/>
        <v>0.14094549887806668</v>
      </c>
      <c r="O19" s="4">
        <f t="shared" si="48"/>
        <v>0.14929615086562606</v>
      </c>
      <c r="P19" s="4">
        <f t="shared" si="48"/>
        <v>0.14588030012214265</v>
      </c>
      <c r="Q19" s="4">
        <f t="shared" si="48"/>
        <v>0.14588030012214248</v>
      </c>
      <c r="R19" s="4">
        <f t="shared" si="48"/>
        <v>0.14588030012214256</v>
      </c>
      <c r="S19" s="4">
        <f t="shared" si="48"/>
        <v>0.14588030012214259</v>
      </c>
      <c r="T19" s="4">
        <f t="shared" si="48"/>
        <v>0.14588030012214248</v>
      </c>
      <c r="V19" s="2" t="s">
        <v>20</v>
      </c>
      <c r="W19" s="7">
        <v>0.03</v>
      </c>
    </row>
    <row r="20" spans="1:70" x14ac:dyDescent="0.25">
      <c r="A20" s="2" t="s">
        <v>34</v>
      </c>
      <c r="B20" s="4" t="e">
        <f>B4/B2-1</f>
        <v>#DIV/0!</v>
      </c>
      <c r="C20" s="4" t="e">
        <f>C4/C2-1</f>
        <v>#DIV/0!</v>
      </c>
      <c r="D20" s="4" t="e">
        <f>D4/D2-1</f>
        <v>#DIV/0!</v>
      </c>
      <c r="E20" s="4">
        <f>E4/E2-1</f>
        <v>0</v>
      </c>
      <c r="F20" s="4">
        <f>F4/F2-1</f>
        <v>0</v>
      </c>
      <c r="H20" s="4">
        <f>H4/H2</f>
        <v>0.78565431839647393</v>
      </c>
      <c r="I20" s="4">
        <f>I4/I2</f>
        <v>0.80624719101123599</v>
      </c>
      <c r="J20" s="4">
        <f>J4/J2</f>
        <v>0.80248124236607932</v>
      </c>
      <c r="K20" s="4">
        <f>J20*1.01</f>
        <v>0.81050605478974014</v>
      </c>
      <c r="L20" s="4">
        <f t="shared" ref="L20:O20" si="49">K20*1.01</f>
        <v>0.81861111533763753</v>
      </c>
      <c r="M20" s="4">
        <f t="shared" si="49"/>
        <v>0.82679722649101395</v>
      </c>
      <c r="N20" s="4">
        <f t="shared" si="49"/>
        <v>0.83506519875592411</v>
      </c>
      <c r="O20" s="4">
        <f t="shared" si="49"/>
        <v>0.84341585074348335</v>
      </c>
      <c r="P20" s="4">
        <v>0.84</v>
      </c>
      <c r="Q20" s="4">
        <v>0.84</v>
      </c>
      <c r="R20" s="4">
        <v>0.84</v>
      </c>
      <c r="S20" s="4">
        <v>0.84</v>
      </c>
      <c r="T20" s="4">
        <v>0.84</v>
      </c>
      <c r="V20" s="2" t="s">
        <v>21</v>
      </c>
      <c r="W20" s="7">
        <v>0.1</v>
      </c>
    </row>
    <row r="21" spans="1:70" x14ac:dyDescent="0.25">
      <c r="V21" s="2" t="s">
        <v>22</v>
      </c>
      <c r="W21" s="2">
        <f>NPV(W20,K28:BW28)+Sheet1!G5-Sheet1!G6</f>
        <v>168689.2426095939</v>
      </c>
    </row>
    <row r="22" spans="1:70" x14ac:dyDescent="0.25">
      <c r="A22" s="2" t="s">
        <v>13</v>
      </c>
      <c r="B22" s="2" t="e">
        <f>B19+B18</f>
        <v>#REF!</v>
      </c>
      <c r="H22" s="4">
        <f t="shared" ref="H22:K22" si="50">H19+H18</f>
        <v>-8.4531430370448066E-2</v>
      </c>
      <c r="I22" s="4">
        <f t="shared" si="50"/>
        <v>0.2214662467382244</v>
      </c>
      <c r="J22" s="4">
        <f t="shared" si="50"/>
        <v>0.39622671102754792</v>
      </c>
      <c r="K22" s="4">
        <f t="shared" si="50"/>
        <v>0.45638635491188295</v>
      </c>
      <c r="L22" s="4">
        <f t="shared" ref="L22:T22" si="51">L19+L18</f>
        <v>0.46449141545978045</v>
      </c>
      <c r="M22" s="4">
        <f t="shared" si="51"/>
        <v>0.47267752661315687</v>
      </c>
      <c r="N22" s="4">
        <f t="shared" si="51"/>
        <v>0.48094549887806698</v>
      </c>
      <c r="O22" s="4">
        <f t="shared" si="51"/>
        <v>0.48929615086562617</v>
      </c>
      <c r="P22" s="4">
        <f t="shared" si="51"/>
        <v>0.3458803001221426</v>
      </c>
      <c r="Q22" s="4">
        <f t="shared" si="51"/>
        <v>0.34588030012214244</v>
      </c>
      <c r="R22" s="4">
        <f t="shared" si="51"/>
        <v>0.34588030012214255</v>
      </c>
      <c r="S22" s="4">
        <f t="shared" si="51"/>
        <v>0.34588030012214255</v>
      </c>
      <c r="T22" s="4">
        <f t="shared" si="51"/>
        <v>0.34588030012214244</v>
      </c>
      <c r="V22" s="2" t="s">
        <v>1</v>
      </c>
      <c r="W22" s="2">
        <f>W21/Sheet1!G3</f>
        <v>75.006332863314313</v>
      </c>
    </row>
    <row r="23" spans="1:70" x14ac:dyDescent="0.25">
      <c r="A23" s="2" t="s">
        <v>35</v>
      </c>
      <c r="H23" s="4">
        <f>H13/H12</f>
        <v>-2.7716186252771627E-2</v>
      </c>
      <c r="I23" s="4">
        <f>I13/I12</f>
        <v>8.3052276559865038E-2</v>
      </c>
      <c r="J23" s="4">
        <f>J13/J12</f>
        <v>4.3326316649976479E-2</v>
      </c>
      <c r="K23" s="4">
        <v>0.08</v>
      </c>
      <c r="L23" s="4">
        <v>0.08</v>
      </c>
      <c r="M23" s="4">
        <v>0.08</v>
      </c>
      <c r="N23" s="4">
        <v>0.08</v>
      </c>
      <c r="O23" s="4">
        <v>0.08</v>
      </c>
      <c r="P23" s="4">
        <v>0.08</v>
      </c>
      <c r="Q23" s="4">
        <v>0.08</v>
      </c>
      <c r="R23" s="4">
        <v>0.08</v>
      </c>
      <c r="S23" s="4">
        <v>0.08</v>
      </c>
      <c r="T23" s="4">
        <v>0.08</v>
      </c>
      <c r="V23" s="2" t="s">
        <v>23</v>
      </c>
      <c r="W23" s="4">
        <f>W22/Sheet1!G2-1</f>
        <v>-0.19348029179231918</v>
      </c>
    </row>
    <row r="24" spans="1:70" x14ac:dyDescent="0.25">
      <c r="A24" s="2" t="s">
        <v>36</v>
      </c>
      <c r="H24" s="4">
        <f>H28/H2</f>
        <v>-6.1339070206737345E-2</v>
      </c>
      <c r="I24" s="4">
        <f>I28/I2</f>
        <v>-0.8984269662921347</v>
      </c>
      <c r="J24" s="4">
        <f>J28/J2</f>
        <v>0.38680858488919906</v>
      </c>
      <c r="K24" s="4">
        <f t="shared" ref="K24" si="52">K28/K2</f>
        <v>0.41669162475877458</v>
      </c>
      <c r="L24" s="4">
        <f t="shared" ref="L24:T24" si="53">L28/L2</f>
        <v>0.42964400811618675</v>
      </c>
      <c r="M24" s="4">
        <f t="shared" si="53"/>
        <v>0.44950258758994499</v>
      </c>
      <c r="N24" s="4">
        <f t="shared" si="53"/>
        <v>0.47610831193056019</v>
      </c>
      <c r="O24" s="4">
        <f t="shared" si="53"/>
        <v>0.50939741419008322</v>
      </c>
      <c r="P24" s="4">
        <f t="shared" si="53"/>
        <v>0.53961528091547384</v>
      </c>
      <c r="Q24" s="4">
        <f t="shared" si="53"/>
        <v>0.57903473247890824</v>
      </c>
      <c r="R24" s="4">
        <f t="shared" si="53"/>
        <v>0.62051746934235286</v>
      </c>
      <c r="S24" s="4">
        <f t="shared" si="53"/>
        <v>0.66419992643123282</v>
      </c>
      <c r="T24" s="4">
        <f t="shared" si="53"/>
        <v>0.71022622882806941</v>
      </c>
    </row>
    <row r="25" spans="1:70" x14ac:dyDescent="0.25">
      <c r="J25" s="4"/>
    </row>
    <row r="26" spans="1:70" x14ac:dyDescent="0.25">
      <c r="A26" s="2" t="s">
        <v>17</v>
      </c>
      <c r="H26" s="2">
        <v>223.7</v>
      </c>
      <c r="I26" s="2">
        <v>712.2</v>
      </c>
      <c r="J26" s="2">
        <v>1153.8</v>
      </c>
    </row>
    <row r="27" spans="1:70" x14ac:dyDescent="0.25">
      <c r="A27" s="2" t="s">
        <v>18</v>
      </c>
      <c r="H27" s="2">
        <v>340.6</v>
      </c>
      <c r="I27" s="2">
        <v>2711.2</v>
      </c>
      <c r="J27" s="2">
        <v>45.4</v>
      </c>
    </row>
    <row r="28" spans="1:70" s="5" customFormat="1" x14ac:dyDescent="0.25">
      <c r="A28" s="5" t="s">
        <v>16</v>
      </c>
      <c r="E28" s="5">
        <v>517</v>
      </c>
      <c r="H28" s="5">
        <f>H26-H27</f>
        <v>-116.90000000000003</v>
      </c>
      <c r="I28" s="5">
        <f t="shared" ref="I28:J28" si="54">I26-I27</f>
        <v>-1998.9999999999998</v>
      </c>
      <c r="J28" s="5">
        <f t="shared" si="54"/>
        <v>1108.3999999999999</v>
      </c>
      <c r="K28" s="5">
        <v>1600</v>
      </c>
      <c r="L28" s="5">
        <f>L29*L14</f>
        <v>2210.6437918793495</v>
      </c>
      <c r="M28" s="5">
        <f t="shared" ref="M28:O28" si="55">M29*M14</f>
        <v>3099.1814505271368</v>
      </c>
      <c r="N28" s="5">
        <f t="shared" si="55"/>
        <v>4398.7103966682098</v>
      </c>
      <c r="O28" s="5">
        <f t="shared" si="55"/>
        <v>6306.3945854724661</v>
      </c>
      <c r="P28" s="5">
        <f t="shared" ref="P28" si="56">P29*P14</f>
        <v>8016.5940171821085</v>
      </c>
      <c r="Q28" s="5">
        <f t="shared" ref="Q28" si="57">Q29*Q14</f>
        <v>10322.657351561926</v>
      </c>
      <c r="R28" s="5">
        <f t="shared" ref="R28" si="58">R29*R14</f>
        <v>13274.621760785849</v>
      </c>
      <c r="S28" s="5">
        <f t="shared" ref="S28" si="59">S29*S14</f>
        <v>17050.935515986654</v>
      </c>
      <c r="T28" s="5">
        <f t="shared" ref="T28" si="60">T29*T14</f>
        <v>21878.993623942093</v>
      </c>
      <c r="U28" s="5">
        <f t="shared" ref="U28:AZ28" si="61">T28*(1+$W$19)</f>
        <v>22535.363432660357</v>
      </c>
      <c r="V28" s="5">
        <f t="shared" si="61"/>
        <v>23211.424335640168</v>
      </c>
      <c r="W28" s="5">
        <f t="shared" si="61"/>
        <v>23907.767065709373</v>
      </c>
      <c r="X28" s="5">
        <f t="shared" si="61"/>
        <v>24625.000077680656</v>
      </c>
      <c r="Y28" s="5">
        <f t="shared" si="61"/>
        <v>25363.750080011076</v>
      </c>
      <c r="Z28" s="5">
        <f t="shared" si="61"/>
        <v>26124.662582411409</v>
      </c>
      <c r="AA28" s="5">
        <f t="shared" si="61"/>
        <v>26908.402459883753</v>
      </c>
      <c r="AB28" s="5">
        <f t="shared" si="61"/>
        <v>27715.654533680266</v>
      </c>
      <c r="AC28" s="5">
        <f t="shared" si="61"/>
        <v>28547.124169690676</v>
      </c>
      <c r="AD28" s="5">
        <f t="shared" si="61"/>
        <v>29403.537894781399</v>
      </c>
      <c r="AE28" s="5">
        <f t="shared" si="61"/>
        <v>30285.644031624841</v>
      </c>
      <c r="AF28" s="5">
        <f t="shared" si="61"/>
        <v>31194.213352573588</v>
      </c>
      <c r="AG28" s="5">
        <f t="shared" si="61"/>
        <v>32130.039753150795</v>
      </c>
      <c r="AH28" s="5">
        <f t="shared" si="61"/>
        <v>33093.940945745322</v>
      </c>
      <c r="AI28" s="5">
        <f t="shared" si="61"/>
        <v>34086.75917411768</v>
      </c>
      <c r="AJ28" s="5">
        <f t="shared" si="61"/>
        <v>35109.361949341212</v>
      </c>
      <c r="AK28" s="5">
        <f t="shared" si="61"/>
        <v>36162.642807821452</v>
      </c>
      <c r="AL28" s="5">
        <f t="shared" si="61"/>
        <v>37247.522092056097</v>
      </c>
      <c r="AM28" s="5">
        <f t="shared" si="61"/>
        <v>38364.947754817782</v>
      </c>
      <c r="AN28" s="5">
        <f t="shared" si="61"/>
        <v>39515.89618746232</v>
      </c>
      <c r="AO28" s="5">
        <f t="shared" si="61"/>
        <v>40701.373073086193</v>
      </c>
      <c r="AP28" s="5">
        <f t="shared" si="61"/>
        <v>41922.414265278778</v>
      </c>
      <c r="AQ28" s="5">
        <f t="shared" si="61"/>
        <v>43180.086693237143</v>
      </c>
      <c r="AR28" s="5">
        <f t="shared" si="61"/>
        <v>44475.489294034262</v>
      </c>
      <c r="AS28" s="5">
        <f t="shared" si="61"/>
        <v>45809.753972855287</v>
      </c>
      <c r="AT28" s="5">
        <f t="shared" si="61"/>
        <v>47184.046592040948</v>
      </c>
      <c r="AU28" s="5">
        <f t="shared" si="61"/>
        <v>48599.567989802177</v>
      </c>
      <c r="AV28" s="5">
        <f t="shared" si="61"/>
        <v>50057.555029496245</v>
      </c>
      <c r="AW28" s="5">
        <f t="shared" si="61"/>
        <v>51559.281680381137</v>
      </c>
      <c r="AX28" s="5">
        <f t="shared" si="61"/>
        <v>53106.060130792575</v>
      </c>
      <c r="AY28" s="5">
        <f t="shared" si="61"/>
        <v>54699.241934716352</v>
      </c>
      <c r="AZ28" s="5">
        <f t="shared" si="61"/>
        <v>56340.219192757846</v>
      </c>
      <c r="BA28" s="5">
        <f t="shared" ref="BA28:BR28" si="62">AZ28*(1+$W$19)</f>
        <v>58030.425768540583</v>
      </c>
      <c r="BB28" s="5">
        <f t="shared" si="62"/>
        <v>59771.3385415968</v>
      </c>
      <c r="BC28" s="5">
        <f t="shared" si="62"/>
        <v>61564.478697844708</v>
      </c>
      <c r="BD28" s="5">
        <f t="shared" si="62"/>
        <v>63411.413058780054</v>
      </c>
      <c r="BE28" s="5">
        <f t="shared" si="62"/>
        <v>65313.75545054346</v>
      </c>
      <c r="BF28" s="5">
        <f t="shared" si="62"/>
        <v>67273.168114059765</v>
      </c>
      <c r="BG28" s="5">
        <f t="shared" si="62"/>
        <v>69291.363157481566</v>
      </c>
      <c r="BH28" s="5">
        <f t="shared" si="62"/>
        <v>71370.104052206021</v>
      </c>
      <c r="BI28" s="5">
        <f t="shared" si="62"/>
        <v>73511.2071737722</v>
      </c>
      <c r="BJ28" s="5">
        <f t="shared" si="62"/>
        <v>75716.543388985374</v>
      </c>
      <c r="BK28" s="5">
        <f t="shared" si="62"/>
        <v>77988.039690654943</v>
      </c>
      <c r="BL28" s="5">
        <f t="shared" si="62"/>
        <v>80327.680881374588</v>
      </c>
      <c r="BM28" s="5">
        <f t="shared" si="62"/>
        <v>82737.511307815832</v>
      </c>
      <c r="BN28" s="5">
        <f t="shared" si="62"/>
        <v>85219.636647050313</v>
      </c>
      <c r="BO28" s="5">
        <f t="shared" si="62"/>
        <v>87776.225746461831</v>
      </c>
      <c r="BP28" s="5">
        <f t="shared" si="62"/>
        <v>90409.512518855685</v>
      </c>
      <c r="BQ28" s="5">
        <f t="shared" si="62"/>
        <v>93121.797894421354</v>
      </c>
      <c r="BR28" s="5">
        <f t="shared" si="62"/>
        <v>95915.451831254002</v>
      </c>
    </row>
    <row r="29" spans="1:70" x14ac:dyDescent="0.25">
      <c r="H29" s="4">
        <f>H28/H14</f>
        <v>0.31526429341963341</v>
      </c>
      <c r="I29" s="4">
        <f>I28/I14</f>
        <v>-9.1908045977011419</v>
      </c>
      <c r="J29" s="4">
        <f>J28/J14</f>
        <v>2.3678195295977424</v>
      </c>
      <c r="K29" s="4">
        <f>K28/K14</f>
        <v>1.9834569591824791</v>
      </c>
      <c r="L29" s="4">
        <f>K29*1.06</f>
        <v>2.1024643767334279</v>
      </c>
      <c r="M29" s="4">
        <f t="shared" ref="M29:T29" si="63">L29*1.06</f>
        <v>2.2286122393374335</v>
      </c>
      <c r="N29" s="4">
        <f t="shared" si="63"/>
        <v>2.3623289736976796</v>
      </c>
      <c r="O29" s="4">
        <f t="shared" si="63"/>
        <v>2.5040687121195404</v>
      </c>
      <c r="P29" s="4">
        <f t="shared" si="63"/>
        <v>2.6543128348467131</v>
      </c>
      <c r="Q29" s="4">
        <f t="shared" si="63"/>
        <v>2.8135716049375161</v>
      </c>
      <c r="R29" s="4">
        <f t="shared" si="63"/>
        <v>2.9823859012337675</v>
      </c>
      <c r="S29" s="4">
        <f t="shared" si="63"/>
        <v>3.1613290553077937</v>
      </c>
      <c r="T29" s="4">
        <f t="shared" si="63"/>
        <v>3.3510087986262613</v>
      </c>
    </row>
    <row r="30" spans="1:7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70" x14ac:dyDescent="0.25">
      <c r="A31" s="2" t="s">
        <v>39</v>
      </c>
      <c r="J31" s="2">
        <f>J33-J35</f>
        <v>4978.8999999999996</v>
      </c>
      <c r="K31" s="2">
        <f>J31+K14</f>
        <v>5785.5724072800003</v>
      </c>
      <c r="L31" s="2">
        <f t="shared" ref="L31:O31" si="64">K31+L14</f>
        <v>6837.026033007538</v>
      </c>
      <c r="M31" s="2">
        <f t="shared" si="64"/>
        <v>8227.6589101959544</v>
      </c>
      <c r="N31" s="2">
        <f t="shared" si="64"/>
        <v>10089.681704499259</v>
      </c>
      <c r="O31" s="2">
        <f t="shared" si="64"/>
        <v>12608.140784695381</v>
      </c>
      <c r="P31" s="2">
        <f t="shared" ref="P31:T31" si="65">O31+P14</f>
        <v>15628.355249221779</v>
      </c>
      <c r="Q31" s="2">
        <f t="shared" si="65"/>
        <v>19297.235519923535</v>
      </c>
      <c r="R31" s="2">
        <f t="shared" si="65"/>
        <v>23748.242934924507</v>
      </c>
      <c r="S31" s="2">
        <f t="shared" si="65"/>
        <v>29141.840127016407</v>
      </c>
      <c r="T31" s="2">
        <f t="shared" si="65"/>
        <v>35670.91687337152</v>
      </c>
    </row>
    <row r="33" spans="1:10" x14ac:dyDescent="0.25">
      <c r="A33" s="2" t="s">
        <v>4</v>
      </c>
      <c r="J33" s="2">
        <f>2098+3131</f>
        <v>5229</v>
      </c>
    </row>
    <row r="35" spans="1:10" x14ac:dyDescent="0.25">
      <c r="A35" s="2" t="s">
        <v>5</v>
      </c>
      <c r="J35" s="2">
        <f>39.8+1.5+195.2+13.6</f>
        <v>250.1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2025-03-17T23:13:16Z</dcterms:created>
  <dcterms:modified xsi:type="dcterms:W3CDTF">2025-04-29T00:12:57Z</dcterms:modified>
</cp:coreProperties>
</file>