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40C8B7FD-1D6E-4BF2-8E30-BD9452B472C4}" xr6:coauthVersionLast="47" xr6:coauthVersionMax="47" xr10:uidLastSave="{00000000-0000-0000-0000-000000000000}"/>
  <bookViews>
    <workbookView xWindow="960" yWindow="630" windowWidth="19425" windowHeight="14595" activeTab="1" xr2:uid="{EC3F0DDB-F7BA-4C6E-B0F0-5FCE4760D4A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2" l="1"/>
  <c r="R14" i="2"/>
  <c r="S14" i="2"/>
  <c r="P14" i="2"/>
  <c r="T14" i="2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O13" i="2"/>
  <c r="O7" i="2"/>
  <c r="O3" i="2"/>
  <c r="O2" i="2"/>
  <c r="M4" i="2"/>
  <c r="N4" i="2"/>
  <c r="O4" i="2"/>
  <c r="P4" i="2"/>
  <c r="P9" i="2" s="1"/>
  <c r="P12" i="2" s="1"/>
  <c r="Q4" i="2"/>
  <c r="Q9" i="2" s="1"/>
  <c r="Q12" i="2" s="1"/>
  <c r="R4" i="2"/>
  <c r="R9" i="2" s="1"/>
  <c r="R12" i="2" s="1"/>
  <c r="S4" i="2"/>
  <c r="S9" i="2" s="1"/>
  <c r="S12" i="2" s="1"/>
  <c r="M8" i="2"/>
  <c r="N8" i="2"/>
  <c r="O8" i="2"/>
  <c r="P8" i="2"/>
  <c r="Q8" i="2"/>
  <c r="R8" i="2"/>
  <c r="S8" i="2"/>
  <c r="M9" i="2"/>
  <c r="M12" i="2" s="1"/>
  <c r="M14" i="2" s="1"/>
  <c r="N9" i="2"/>
  <c r="N12" i="2" s="1"/>
  <c r="N14" i="2" s="1"/>
  <c r="L8" i="2"/>
  <c r="L4" i="2"/>
  <c r="L9" i="2" s="1"/>
  <c r="L12" i="2" s="1"/>
  <c r="L14" i="2" s="1"/>
  <c r="I4" i="2"/>
  <c r="J4" i="2"/>
  <c r="I8" i="2"/>
  <c r="I9" i="2" s="1"/>
  <c r="I12" i="2" s="1"/>
  <c r="I14" i="2" s="1"/>
  <c r="I16" i="2" s="1"/>
  <c r="J8" i="2"/>
  <c r="J9" i="2"/>
  <c r="J12" i="2"/>
  <c r="J14" i="2"/>
  <c r="J16" i="2" s="1"/>
  <c r="H8" i="2"/>
  <c r="H4" i="2"/>
  <c r="H9" i="2" s="1"/>
  <c r="H12" i="2" s="1"/>
  <c r="H14" i="2" s="1"/>
  <c r="H16" i="2" s="1"/>
  <c r="E4" i="2"/>
  <c r="F4" i="2"/>
  <c r="E8" i="2"/>
  <c r="E9" i="2" s="1"/>
  <c r="E12" i="2" s="1"/>
  <c r="E14" i="2" s="1"/>
  <c r="E16" i="2" s="1"/>
  <c r="F8" i="2"/>
  <c r="F9" i="2"/>
  <c r="F12" i="2"/>
  <c r="F14" i="2"/>
  <c r="D8" i="2"/>
  <c r="D4" i="2"/>
  <c r="D9" i="2" s="1"/>
  <c r="D12" i="2" s="1"/>
  <c r="D14" i="2" s="1"/>
  <c r="D16" i="2" s="1"/>
  <c r="C8" i="2"/>
  <c r="C9" i="2" s="1"/>
  <c r="C12" i="2" s="1"/>
  <c r="C14" i="2" s="1"/>
  <c r="C16" i="2" s="1"/>
  <c r="C4" i="2"/>
  <c r="D19" i="2"/>
  <c r="E19" i="2"/>
  <c r="F19" i="2"/>
  <c r="C19" i="2"/>
  <c r="H19" i="2"/>
  <c r="I19" i="2"/>
  <c r="J19" i="2"/>
  <c r="G19" i="2"/>
  <c r="H18" i="2"/>
  <c r="I18" i="2"/>
  <c r="J18" i="2"/>
  <c r="G18" i="2"/>
  <c r="F16" i="2"/>
  <c r="G8" i="2"/>
  <c r="G4" i="2"/>
  <c r="G9" i="2" s="1"/>
  <c r="G12" i="2" s="1"/>
  <c r="G14" i="2" s="1"/>
  <c r="G16" i="2" s="1"/>
  <c r="G30" i="2"/>
  <c r="G26" i="2" s="1"/>
  <c r="M1" i="2"/>
  <c r="N1" i="2" s="1"/>
  <c r="O1" i="2" s="1"/>
  <c r="P1" i="2" s="1"/>
  <c r="Q1" i="2" s="1"/>
  <c r="R1" i="2" s="1"/>
  <c r="S1" i="2" s="1"/>
  <c r="D7" i="1"/>
  <c r="D6" i="1"/>
  <c r="D4" i="1"/>
  <c r="S16" i="2" l="1"/>
  <c r="S17" i="2" s="1"/>
  <c r="O9" i="2"/>
  <c r="O12" i="2" s="1"/>
  <c r="O14" i="2" s="1"/>
  <c r="H26" i="2"/>
  <c r="I26" i="2" s="1"/>
  <c r="J26" i="2" s="1"/>
</calcChain>
</file>

<file path=xl/sharedStrings.xml><?xml version="1.0" encoding="utf-8"?>
<sst xmlns="http://schemas.openxmlformats.org/spreadsheetml/2006/main" count="44" uniqueCount="38">
  <si>
    <t>QBTS</t>
  </si>
  <si>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</si>
  <si>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</si>
  <si>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</si>
  <si>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</si>
  <si>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</si>
  <si>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</si>
  <si>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</si>
  <si>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</si>
  <si>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</si>
  <si>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</si>
  <si>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</si>
  <si>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</si>
  <si>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</si>
  <si>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</si>
  <si>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COGS</t>
  </si>
  <si>
    <t>Gross Profit</t>
  </si>
  <si>
    <t>R&amp;D</t>
  </si>
  <si>
    <t>G&amp;A</t>
  </si>
  <si>
    <t>S&amp;M</t>
  </si>
  <si>
    <t>Operating Expenses</t>
  </si>
  <si>
    <t>Operating Income</t>
  </si>
  <si>
    <t>Interest Income</t>
  </si>
  <si>
    <t>Pretax Income</t>
  </si>
  <si>
    <t>Other Income</t>
  </si>
  <si>
    <t>Tax</t>
  </si>
  <si>
    <t>Net Income</t>
  </si>
  <si>
    <t>EPS</t>
  </si>
  <si>
    <t>Revenue y/y</t>
  </si>
  <si>
    <t>Tax Rate</t>
  </si>
  <si>
    <t>Gross Margin</t>
  </si>
  <si>
    <t>Operating Margin</t>
  </si>
  <si>
    <t>OPEX % of R</t>
  </si>
  <si>
    <t>Net Cash</t>
  </si>
  <si>
    <t>Q325</t>
  </si>
  <si>
    <t>Q425</t>
  </si>
  <si>
    <t>(thousands)</t>
  </si>
  <si>
    <t>Revenue q/q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</si>
</sst>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3" fontId="0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19050</xdr:rowOff>
    </xdr:from>
    <xdr:to>
      <xdr:col>7</xdr:col>
      <xdr:colOff>19050</xdr:colOff>
      <xdr:row>51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5DD8983-B623-8D24-2798-DCC9EFA0841C}"/>
            </a:ext>
          </a:extLst>
        </xdr:cNvPr>
        <xdr:cNvCxnSpPr/>
      </xdr:nvCxnSpPr>
      <xdr:spPr>
        <a:xfrm flipH="1">
          <a:off x="4438650" y="19050"/>
          <a:ext cx="19050" cy="9153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676275</xdr:colOff>
      <xdr:row>0</xdr:row>
      <xdr:rowOff>0</xdr:rowOff>
    </xdr:from>
    <xdr:to>
      <xdr:col>14</xdr:col>
      <xdr:colOff>9525</xdr:colOff>
      <xdr:row>51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BE1DDEC-A4AF-4FD1-B575-89145F84E239}"/>
            </a:ext>
          </a:extLst>
        </xdr:cNvPr>
        <xdr:cNvCxnSpPr/>
      </xdr:nvCxnSpPr>
      <xdr:spPr>
        <a:xfrm flipH="1">
          <a:off x="9886950" y="0"/>
          <a:ext cx="19050" cy="9182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EA2A-7AA7-42C3-A684-EB8ABE67FEA7}">
  <dimension ref="A1:E7"/>
  <sheetViews>
    <sheetView zoomScale="220" zoomScaleNormal="220" workbookViewId="0">
      <selection activeCell="D2" sqref="D2"/>
    </sheetView>
  </sheetViews>
  <sheetFormatPr defaultRowHeight="14.25" x14ac:dyDescent="0.2"/>
  <sheetData>
    <row r="1" spans="1:5" ht="15" x14ac:dyDescent="0.25">
      <c r="A1" s="1" t="s">
        <v>0</v>
      </c>
      <c r="D1" t="s">
        <v>36</v>
      </c>
    </row>
    <row r="2" spans="1:5" x14ac:dyDescent="0.2">
      <c r="C2" t="s">
        <v>1</v>
      </c>
      <c r="D2" s="2">
        <v>17.8</v>
      </c>
    </row>
    <row r="3" spans="1:5" x14ac:dyDescent="0.2">
      <c r="C3" t="s">
        <v>2</v>
      </c>
      <c r="D3" s="2">
        <v>288.67399999999998</v>
      </c>
      <c r="E3" t="s">
        <v>7</v>
      </c>
    </row>
    <row r="4" spans="1:5" x14ac:dyDescent="0.2">
      <c r="C4" t="s">
        <v>3</v>
      </c>
      <c r="D4" s="2">
        <f>D3*D2</f>
        <v>5138.3971999999994</v>
      </c>
    </row>
    <row r="5" spans="1:5" x14ac:dyDescent="0.2">
      <c r="C5" t="s">
        <v>4</v>
      </c>
      <c r="D5" s="2">
        <v>304.3</v>
      </c>
      <c r="E5" t="s">
        <v>7</v>
      </c>
    </row>
    <row r="6" spans="1:5" x14ac:dyDescent="0.2">
      <c r="C6" t="s">
        <v>5</v>
      </c>
      <c r="D6" s="2">
        <f>65.9+6.2+30.36+0.7</f>
        <v>103.16000000000001</v>
      </c>
      <c r="E6" t="s">
        <v>7</v>
      </c>
    </row>
    <row r="7" spans="1:5" x14ac:dyDescent="0.2">
      <c r="C7" t="s">
        <v>6</v>
      </c>
      <c r="D7" s="2">
        <f>D4+D6-D5</f>
        <v>4937.2571999999991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F8AE-9F45-4227-8613-A723612FEC84}">
  <dimension ref="A1:DM30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X23" sqref="X23"/>
    </sheetView>
  </sheetViews>
  <sheetFormatPr defaultRowHeight="14.25" x14ac:dyDescent="0.2"/>
  <cols>
    <col min="1" max="1" width="4.25" style="2" customWidth="1"/>
    <col min="2" max="2" width="17.625" style="2" customWidth="1"/>
    <col min="3" max="16384" width="9" style="2"/>
  </cols>
  <sheetData>
    <row r="1" spans="1:117" x14ac:dyDescent="0.2">
      <c r="A1" s="3" t="s">
        <v>8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7</v>
      </c>
      <c r="H1" s="2" t="s">
        <v>14</v>
      </c>
      <c r="I1" s="2" t="s">
        <v>34</v>
      </c>
      <c r="J1" s="2" t="s">
        <v>35</v>
      </c>
      <c r="L1" s="5">
        <v>2022</v>
      </c>
      <c r="M1" s="5">
        <f>L1+1</f>
        <v>2023</v>
      </c>
      <c r="N1" s="5">
        <f t="shared" ref="N1:S1" si="0">M1+1</f>
        <v>2024</v>
      </c>
      <c r="O1" s="5">
        <f t="shared" si="0"/>
        <v>2025</v>
      </c>
      <c r="P1" s="5">
        <f t="shared" si="0"/>
        <v>2026</v>
      </c>
      <c r="Q1" s="5">
        <f t="shared" si="0"/>
        <v>2027</v>
      </c>
      <c r="R1" s="5">
        <f t="shared" si="0"/>
        <v>2028</v>
      </c>
      <c r="S1" s="5">
        <f t="shared" si="0"/>
        <v>2029</v>
      </c>
    </row>
    <row r="2" spans="1:117" s="4" customFormat="1" ht="15" x14ac:dyDescent="0.25">
      <c r="A2" s="2"/>
      <c r="B2" s="4" t="s">
        <v>9</v>
      </c>
      <c r="C2" s="4">
        <v>2465</v>
      </c>
      <c r="G2" s="4">
        <v>15001</v>
      </c>
      <c r="O2" s="4">
        <f>G2*4</f>
        <v>60004</v>
      </c>
    </row>
    <row r="3" spans="1:117" x14ac:dyDescent="0.2">
      <c r="B3" s="2" t="s">
        <v>15</v>
      </c>
      <c r="C3" s="2">
        <v>806</v>
      </c>
      <c r="G3" s="2">
        <v>1124</v>
      </c>
      <c r="O3" s="8">
        <f>G3*4</f>
        <v>4496</v>
      </c>
    </row>
    <row r="4" spans="1:117" x14ac:dyDescent="0.2">
      <c r="B4" s="2" t="s">
        <v>16</v>
      </c>
      <c r="C4" s="2">
        <f>C2-C3</f>
        <v>1659</v>
      </c>
      <c r="D4" s="2">
        <f>D2-D3</f>
        <v>0</v>
      </c>
      <c r="E4" s="2">
        <f t="shared" ref="E4:F4" si="1">E2-E3</f>
        <v>0</v>
      </c>
      <c r="F4" s="2">
        <f t="shared" si="1"/>
        <v>0</v>
      </c>
      <c r="G4" s="2">
        <f>G2-G3</f>
        <v>13877</v>
      </c>
      <c r="H4" s="2">
        <f>H2-H3</f>
        <v>0</v>
      </c>
      <c r="I4" s="2">
        <f t="shared" ref="I4:L4" si="2">I2-I3</f>
        <v>0</v>
      </c>
      <c r="J4" s="2">
        <f t="shared" si="2"/>
        <v>0</v>
      </c>
      <c r="L4" s="2">
        <f t="shared" si="2"/>
        <v>0</v>
      </c>
      <c r="M4" s="2">
        <f t="shared" ref="M4" si="3">M2-M3</f>
        <v>0</v>
      </c>
      <c r="N4" s="2">
        <f t="shared" ref="N4" si="4">N2-N3</f>
        <v>0</v>
      </c>
      <c r="O4" s="2">
        <f t="shared" ref="O4" si="5">O2-O3</f>
        <v>55508</v>
      </c>
      <c r="P4" s="2">
        <f t="shared" ref="P4" si="6">P2-P3</f>
        <v>0</v>
      </c>
      <c r="Q4" s="2">
        <f t="shared" ref="Q4" si="7">Q2-Q3</f>
        <v>0</v>
      </c>
      <c r="R4" s="2">
        <f t="shared" ref="R4" si="8">R2-R3</f>
        <v>0</v>
      </c>
      <c r="S4" s="2">
        <f t="shared" ref="S4" si="9">S2-S3</f>
        <v>0</v>
      </c>
    </row>
    <row r="5" spans="1:117" x14ac:dyDescent="0.2">
      <c r="B5" s="2" t="s">
        <v>17</v>
      </c>
      <c r="C5" s="2">
        <v>8525</v>
      </c>
      <c r="G5" s="2">
        <v>10288</v>
      </c>
      <c r="O5" s="8">
        <v>0</v>
      </c>
    </row>
    <row r="6" spans="1:117" x14ac:dyDescent="0.2">
      <c r="B6" s="2" t="s">
        <v>18</v>
      </c>
      <c r="C6" s="2">
        <v>7566</v>
      </c>
      <c r="G6" s="2">
        <v>7957</v>
      </c>
      <c r="O6" s="8">
        <v>20000</v>
      </c>
    </row>
    <row r="7" spans="1:117" x14ac:dyDescent="0.2">
      <c r="B7" s="2" t="s">
        <v>19</v>
      </c>
      <c r="C7" s="2">
        <v>3084</v>
      </c>
      <c r="G7" s="2">
        <v>6923</v>
      </c>
      <c r="O7" s="8">
        <f>G7*4</f>
        <v>27692</v>
      </c>
    </row>
    <row r="8" spans="1:117" x14ac:dyDescent="0.2">
      <c r="B8" s="2" t="s">
        <v>20</v>
      </c>
      <c r="C8" s="2">
        <f>SUM(C5:C7)</f>
        <v>19175</v>
      </c>
      <c r="D8" s="2">
        <f>SUM(D5:D7)</f>
        <v>0</v>
      </c>
      <c r="E8" s="2">
        <f t="shared" ref="E8:F8" si="10">SUM(E5:E7)</f>
        <v>0</v>
      </c>
      <c r="F8" s="2">
        <f t="shared" si="10"/>
        <v>0</v>
      </c>
      <c r="G8" s="2">
        <f>SUM(G5:G7)</f>
        <v>25168</v>
      </c>
      <c r="H8" s="2">
        <f>SUM(H5:H7)</f>
        <v>0</v>
      </c>
      <c r="I8" s="2">
        <f t="shared" ref="I8:L8" si="11">SUM(I5:I7)</f>
        <v>0</v>
      </c>
      <c r="J8" s="2">
        <f t="shared" si="11"/>
        <v>0</v>
      </c>
      <c r="L8" s="2">
        <f t="shared" si="11"/>
        <v>0</v>
      </c>
      <c r="M8" s="2">
        <f t="shared" ref="M8" si="12">SUM(M5:M7)</f>
        <v>0</v>
      </c>
      <c r="N8" s="2">
        <f t="shared" ref="N8" si="13">SUM(N5:N7)</f>
        <v>0</v>
      </c>
      <c r="O8" s="2">
        <f t="shared" ref="O8" si="14">SUM(O5:O7)</f>
        <v>47692</v>
      </c>
      <c r="P8" s="2">
        <f t="shared" ref="P8" si="15">SUM(P5:P7)</f>
        <v>0</v>
      </c>
      <c r="Q8" s="2">
        <f t="shared" ref="Q8" si="16">SUM(Q5:Q7)</f>
        <v>0</v>
      </c>
      <c r="R8" s="2">
        <f t="shared" ref="R8" si="17">SUM(R5:R7)</f>
        <v>0</v>
      </c>
      <c r="S8" s="2">
        <f t="shared" ref="S8" si="18">SUM(S5:S7)</f>
        <v>0</v>
      </c>
    </row>
    <row r="9" spans="1:117" x14ac:dyDescent="0.2">
      <c r="B9" s="2" t="s">
        <v>21</v>
      </c>
      <c r="C9" s="2">
        <f>C4-C8</f>
        <v>-17516</v>
      </c>
      <c r="D9" s="2">
        <f>D4-D8</f>
        <v>0</v>
      </c>
      <c r="E9" s="2">
        <f t="shared" ref="E9:F9" si="19">E4-E8</f>
        <v>0</v>
      </c>
      <c r="F9" s="2">
        <f t="shared" si="19"/>
        <v>0</v>
      </c>
      <c r="G9" s="2">
        <f>G4-G8</f>
        <v>-11291</v>
      </c>
      <c r="H9" s="2">
        <f>H4-H8</f>
        <v>0</v>
      </c>
      <c r="I9" s="2">
        <f t="shared" ref="I9:L9" si="20">I4-I8</f>
        <v>0</v>
      </c>
      <c r="J9" s="2">
        <f t="shared" si="20"/>
        <v>0</v>
      </c>
      <c r="L9" s="2">
        <f t="shared" si="20"/>
        <v>0</v>
      </c>
      <c r="M9" s="2">
        <f t="shared" ref="M9" si="21">M4-M8</f>
        <v>0</v>
      </c>
      <c r="N9" s="2">
        <f t="shared" ref="N9" si="22">N4-N8</f>
        <v>0</v>
      </c>
      <c r="O9" s="2">
        <f t="shared" ref="O9" si="23">O4-O8</f>
        <v>7816</v>
      </c>
      <c r="P9" s="2">
        <f t="shared" ref="P9" si="24">P4-P8</f>
        <v>0</v>
      </c>
      <c r="Q9" s="2">
        <f t="shared" ref="Q9" si="25">Q4-Q8</f>
        <v>0</v>
      </c>
      <c r="R9" s="2">
        <f t="shared" ref="R9" si="26">R4-R8</f>
        <v>0</v>
      </c>
      <c r="S9" s="2">
        <f t="shared" ref="S9" si="27">S4-S8</f>
        <v>0</v>
      </c>
    </row>
    <row r="10" spans="1:117" x14ac:dyDescent="0.2">
      <c r="B10" s="2" t="s">
        <v>22</v>
      </c>
      <c r="C10" s="2">
        <v>-1140</v>
      </c>
      <c r="G10" s="2">
        <v>-266</v>
      </c>
      <c r="O10" s="8">
        <v>0</v>
      </c>
    </row>
    <row r="11" spans="1:117" x14ac:dyDescent="0.2">
      <c r="B11" s="2" t="s">
        <v>24</v>
      </c>
      <c r="G11" s="2">
        <v>2153</v>
      </c>
      <c r="O11" s="8">
        <v>0</v>
      </c>
    </row>
    <row r="12" spans="1:117" x14ac:dyDescent="0.2">
      <c r="B12" s="2" t="s">
        <v>23</v>
      </c>
      <c r="C12" s="2">
        <f>SUM(C9:C11)</f>
        <v>-18656</v>
      </c>
      <c r="D12" s="2">
        <f>SUM(D9:D11)</f>
        <v>0</v>
      </c>
      <c r="E12" s="2">
        <f t="shared" ref="E12:F12" si="28">SUM(E9:E11)</f>
        <v>0</v>
      </c>
      <c r="F12" s="2">
        <f t="shared" si="28"/>
        <v>0</v>
      </c>
      <c r="G12" s="2">
        <f>SUM(G9:G11)</f>
        <v>-9404</v>
      </c>
      <c r="H12" s="2">
        <f>SUM(H9:H11)</f>
        <v>0</v>
      </c>
      <c r="I12" s="2">
        <f t="shared" ref="I12:L12" si="29">SUM(I9:I11)</f>
        <v>0</v>
      </c>
      <c r="J12" s="2">
        <f t="shared" si="29"/>
        <v>0</v>
      </c>
      <c r="L12" s="2">
        <f t="shared" si="29"/>
        <v>0</v>
      </c>
      <c r="M12" s="2">
        <f t="shared" ref="M12" si="30">SUM(M9:M11)</f>
        <v>0</v>
      </c>
      <c r="N12" s="2">
        <f t="shared" ref="N12" si="31">SUM(N9:N11)</f>
        <v>0</v>
      </c>
      <c r="O12" s="2">
        <f t="shared" ref="O12" si="32">SUM(O9:O11)</f>
        <v>7816</v>
      </c>
      <c r="P12" s="2">
        <f t="shared" ref="P12" si="33">SUM(P9:P11)</f>
        <v>0</v>
      </c>
      <c r="Q12" s="2">
        <f t="shared" ref="Q12" si="34">SUM(Q9:Q11)</f>
        <v>0</v>
      </c>
      <c r="R12" s="2">
        <f t="shared" ref="R12" si="35">SUM(R9:R11)</f>
        <v>0</v>
      </c>
      <c r="S12" s="2">
        <f t="shared" ref="S12" si="36">SUM(S9:S11)</f>
        <v>0</v>
      </c>
    </row>
    <row r="13" spans="1:117" x14ac:dyDescent="0.2">
      <c r="B13" s="2" t="s">
        <v>25</v>
      </c>
      <c r="G13" s="2">
        <v>0</v>
      </c>
      <c r="O13" s="8">
        <f>G13*4</f>
        <v>0</v>
      </c>
    </row>
    <row r="14" spans="1:117" s="4" customFormat="1" ht="15" x14ac:dyDescent="0.25">
      <c r="A14" s="2"/>
      <c r="B14" s="4" t="s">
        <v>26</v>
      </c>
      <c r="C14" s="4">
        <f>C12-C13</f>
        <v>-18656</v>
      </c>
      <c r="D14" s="4">
        <f>D12-D13</f>
        <v>0</v>
      </c>
      <c r="E14" s="4">
        <f t="shared" ref="E14:F14" si="37">E12-E13</f>
        <v>0</v>
      </c>
      <c r="F14" s="4">
        <f t="shared" si="37"/>
        <v>0</v>
      </c>
      <c r="G14" s="4">
        <f>G12-G13</f>
        <v>-9404</v>
      </c>
      <c r="H14" s="4">
        <f>H12-H13</f>
        <v>0</v>
      </c>
      <c r="I14" s="4">
        <f t="shared" ref="I14:L14" si="38">I12-I13</f>
        <v>0</v>
      </c>
      <c r="J14" s="4">
        <f t="shared" si="38"/>
        <v>0</v>
      </c>
      <c r="L14" s="4">
        <f t="shared" si="38"/>
        <v>0</v>
      </c>
      <c r="M14" s="4">
        <f t="shared" ref="M14" si="39">M12-M13</f>
        <v>0</v>
      </c>
      <c r="N14" s="4">
        <f t="shared" ref="N14" si="40">N12-N13</f>
        <v>0</v>
      </c>
      <c r="O14" s="4">
        <f t="shared" ref="O14" si="41">O12-O13</f>
        <v>7816</v>
      </c>
      <c r="P14" s="4">
        <f>O14*2</f>
        <v>15632</v>
      </c>
      <c r="Q14" s="4">
        <f t="shared" ref="Q14:S14" si="42">P14*2</f>
        <v>31264</v>
      </c>
      <c r="R14" s="4">
        <f t="shared" si="42"/>
        <v>62528</v>
      </c>
      <c r="S14" s="4">
        <f t="shared" si="42"/>
        <v>125056</v>
      </c>
      <c r="T14" s="4">
        <f>S14*1.03</f>
        <v>128807.68000000001</v>
      </c>
      <c r="U14" s="4">
        <f t="shared" ref="U14:CF14" si="43">T14*1.03</f>
        <v>132671.91040000002</v>
      </c>
      <c r="V14" s="4">
        <f t="shared" si="43"/>
        <v>136652.06771200002</v>
      </c>
      <c r="W14" s="4">
        <f t="shared" si="43"/>
        <v>140751.62974336001</v>
      </c>
      <c r="X14" s="4">
        <f t="shared" si="43"/>
        <v>144974.17863566082</v>
      </c>
      <c r="Y14" s="4">
        <f t="shared" si="43"/>
        <v>149323.40399473064</v>
      </c>
      <c r="Z14" s="4">
        <f t="shared" si="43"/>
        <v>153803.10611457255</v>
      </c>
      <c r="AA14" s="4">
        <f t="shared" si="43"/>
        <v>158417.19929800974</v>
      </c>
      <c r="AB14" s="4">
        <f t="shared" si="43"/>
        <v>163169.71527695004</v>
      </c>
      <c r="AC14" s="4">
        <f t="shared" si="43"/>
        <v>168064.80673525855</v>
      </c>
      <c r="AD14" s="4">
        <f t="shared" si="43"/>
        <v>173106.7509373163</v>
      </c>
      <c r="AE14" s="4">
        <f t="shared" si="43"/>
        <v>178299.9534654358</v>
      </c>
      <c r="AF14" s="4">
        <f t="shared" si="43"/>
        <v>183648.95206939889</v>
      </c>
      <c r="AG14" s="4">
        <f t="shared" si="43"/>
        <v>189158.42063148087</v>
      </c>
      <c r="AH14" s="4">
        <f t="shared" si="43"/>
        <v>194833.17325042529</v>
      </c>
      <c r="AI14" s="4">
        <f t="shared" si="43"/>
        <v>200678.16844793805</v>
      </c>
      <c r="AJ14" s="4">
        <f t="shared" si="43"/>
        <v>206698.5135013762</v>
      </c>
      <c r="AK14" s="4">
        <f t="shared" si="43"/>
        <v>212899.46890641749</v>
      </c>
      <c r="AL14" s="4">
        <f t="shared" si="43"/>
        <v>219286.45297361002</v>
      </c>
      <c r="AM14" s="4">
        <f t="shared" si="43"/>
        <v>225865.04656281832</v>
      </c>
      <c r="AN14" s="4">
        <f t="shared" si="43"/>
        <v>232640.99795970286</v>
      </c>
      <c r="AO14" s="4">
        <f t="shared" si="43"/>
        <v>239620.22789849396</v>
      </c>
      <c r="AP14" s="4">
        <f t="shared" si="43"/>
        <v>246808.83473544879</v>
      </c>
      <c r="AQ14" s="4">
        <f t="shared" si="43"/>
        <v>254213.09977751225</v>
      </c>
      <c r="AR14" s="4">
        <f t="shared" si="43"/>
        <v>261839.49277083762</v>
      </c>
      <c r="AS14" s="4">
        <f t="shared" si="43"/>
        <v>269694.67755396274</v>
      </c>
      <c r="AT14" s="4">
        <f t="shared" si="43"/>
        <v>277785.51788058161</v>
      </c>
      <c r="AU14" s="4">
        <f t="shared" si="43"/>
        <v>286119.08341699908</v>
      </c>
      <c r="AV14" s="4">
        <f t="shared" si="43"/>
        <v>294702.65591950907</v>
      </c>
      <c r="AW14" s="4">
        <f t="shared" si="43"/>
        <v>303543.73559709435</v>
      </c>
      <c r="AX14" s="4">
        <f t="shared" si="43"/>
        <v>312650.04766500718</v>
      </c>
      <c r="AY14" s="4">
        <f t="shared" si="43"/>
        <v>322029.54909495742</v>
      </c>
      <c r="AZ14" s="4">
        <f t="shared" si="43"/>
        <v>331690.43556780613</v>
      </c>
      <c r="BA14" s="4">
        <f t="shared" si="43"/>
        <v>341641.14863484033</v>
      </c>
      <c r="BB14" s="4">
        <f t="shared" si="43"/>
        <v>351890.38309388555</v>
      </c>
      <c r="BC14" s="4">
        <f t="shared" si="43"/>
        <v>362447.09458670212</v>
      </c>
      <c r="BD14" s="4">
        <f t="shared" si="43"/>
        <v>373320.50742430321</v>
      </c>
      <c r="BE14" s="4">
        <f t="shared" si="43"/>
        <v>384520.12264703232</v>
      </c>
      <c r="BF14" s="4">
        <f t="shared" si="43"/>
        <v>396055.72632644331</v>
      </c>
      <c r="BG14" s="4">
        <f t="shared" si="43"/>
        <v>407937.39811623661</v>
      </c>
      <c r="BH14" s="4">
        <f t="shared" si="43"/>
        <v>420175.5200597237</v>
      </c>
      <c r="BI14" s="4">
        <f t="shared" si="43"/>
        <v>432780.78566151543</v>
      </c>
      <c r="BJ14" s="4">
        <f t="shared" si="43"/>
        <v>445764.20923136093</v>
      </c>
      <c r="BK14" s="4">
        <f t="shared" si="43"/>
        <v>459137.13550830178</v>
      </c>
      <c r="BL14" s="4">
        <f t="shared" si="43"/>
        <v>472911.24957355083</v>
      </c>
      <c r="BM14" s="4">
        <f t="shared" si="43"/>
        <v>487098.58706075739</v>
      </c>
      <c r="BN14" s="4">
        <f t="shared" si="43"/>
        <v>501711.54467258014</v>
      </c>
      <c r="BO14" s="4">
        <f t="shared" si="43"/>
        <v>516762.89101275755</v>
      </c>
      <c r="BP14" s="4">
        <f t="shared" si="43"/>
        <v>532265.77774314024</v>
      </c>
      <c r="BQ14" s="4">
        <f t="shared" si="43"/>
        <v>548233.7510754345</v>
      </c>
      <c r="BR14" s="4">
        <f t="shared" si="43"/>
        <v>564680.76360769756</v>
      </c>
      <c r="BS14" s="4">
        <f t="shared" si="43"/>
        <v>581621.18651592848</v>
      </c>
      <c r="BT14" s="4">
        <f t="shared" si="43"/>
        <v>599069.82211140636</v>
      </c>
      <c r="BU14" s="4">
        <f t="shared" si="43"/>
        <v>617041.91677474859</v>
      </c>
      <c r="BV14" s="4">
        <f t="shared" si="43"/>
        <v>635553.17427799106</v>
      </c>
      <c r="BW14" s="4">
        <f t="shared" si="43"/>
        <v>654619.76950633083</v>
      </c>
      <c r="BX14" s="4">
        <f t="shared" si="43"/>
        <v>674258.36259152077</v>
      </c>
      <c r="BY14" s="4">
        <f t="shared" si="43"/>
        <v>694486.11346926645</v>
      </c>
      <c r="BZ14" s="4">
        <f t="shared" si="43"/>
        <v>715320.69687334448</v>
      </c>
      <c r="CA14" s="4">
        <f t="shared" si="43"/>
        <v>736780.31777954486</v>
      </c>
      <c r="CB14" s="4">
        <f t="shared" si="43"/>
        <v>758883.72731293121</v>
      </c>
      <c r="CC14" s="4">
        <f t="shared" si="43"/>
        <v>781650.23913231911</v>
      </c>
      <c r="CD14" s="4">
        <f t="shared" si="43"/>
        <v>805099.74630628875</v>
      </c>
      <c r="CE14" s="4">
        <f t="shared" si="43"/>
        <v>829252.73869547748</v>
      </c>
      <c r="CF14" s="4">
        <f t="shared" si="43"/>
        <v>854130.32085634186</v>
      </c>
      <c r="CG14" s="4">
        <f t="shared" ref="CG14:DM14" si="44">CF14*1.03</f>
        <v>879754.23048203217</v>
      </c>
      <c r="CH14" s="4">
        <f t="shared" si="44"/>
        <v>906146.8573964932</v>
      </c>
      <c r="CI14" s="4">
        <f t="shared" si="44"/>
        <v>933331.26311838801</v>
      </c>
      <c r="CJ14" s="4">
        <f t="shared" si="44"/>
        <v>961331.20101193967</v>
      </c>
      <c r="CK14" s="4">
        <f t="shared" si="44"/>
        <v>990171.13704229787</v>
      </c>
      <c r="CL14" s="4">
        <f t="shared" si="44"/>
        <v>1019876.2711535668</v>
      </c>
      <c r="CM14" s="4">
        <f t="shared" si="44"/>
        <v>1050472.5592881739</v>
      </c>
      <c r="CN14" s="4">
        <f t="shared" si="44"/>
        <v>1081986.7360668192</v>
      </c>
      <c r="CO14" s="4">
        <f t="shared" si="44"/>
        <v>1114446.3381488237</v>
      </c>
      <c r="CP14" s="4">
        <f t="shared" si="44"/>
        <v>1147879.7282932885</v>
      </c>
      <c r="CQ14" s="4">
        <f t="shared" si="44"/>
        <v>1182316.1201420871</v>
      </c>
      <c r="CR14" s="4">
        <f t="shared" si="44"/>
        <v>1217785.6037463497</v>
      </c>
      <c r="CS14" s="4">
        <f t="shared" si="44"/>
        <v>1254319.1718587403</v>
      </c>
      <c r="CT14" s="4">
        <f t="shared" si="44"/>
        <v>1291948.7470145025</v>
      </c>
      <c r="CU14" s="4">
        <f t="shared" si="44"/>
        <v>1330707.2094249376</v>
      </c>
      <c r="CV14" s="4">
        <f t="shared" si="44"/>
        <v>1370628.4257076858</v>
      </c>
      <c r="CW14" s="4">
        <f t="shared" si="44"/>
        <v>1411747.2784789163</v>
      </c>
      <c r="CX14" s="4">
        <f t="shared" si="44"/>
        <v>1454099.6968332839</v>
      </c>
      <c r="CY14" s="4">
        <f t="shared" si="44"/>
        <v>1497722.6877382824</v>
      </c>
      <c r="CZ14" s="4">
        <f t="shared" si="44"/>
        <v>1542654.3683704308</v>
      </c>
      <c r="DA14" s="4">
        <f t="shared" si="44"/>
        <v>1588933.9994215437</v>
      </c>
      <c r="DB14" s="4">
        <f t="shared" si="44"/>
        <v>1636602.0194041901</v>
      </c>
      <c r="DC14" s="4">
        <f t="shared" si="44"/>
        <v>1685700.0799863159</v>
      </c>
      <c r="DD14" s="4">
        <f t="shared" si="44"/>
        <v>1736271.0823859056</v>
      </c>
      <c r="DE14" s="4">
        <f t="shared" si="44"/>
        <v>1788359.2148574828</v>
      </c>
      <c r="DF14" s="4">
        <f t="shared" si="44"/>
        <v>1842009.9913032074</v>
      </c>
      <c r="DG14" s="4">
        <f t="shared" si="44"/>
        <v>1897270.2910423037</v>
      </c>
      <c r="DH14" s="4">
        <f t="shared" si="44"/>
        <v>1954188.3997735728</v>
      </c>
      <c r="DI14" s="4">
        <f t="shared" si="44"/>
        <v>2012814.05176678</v>
      </c>
      <c r="DJ14" s="4">
        <f t="shared" si="44"/>
        <v>2073198.4733197833</v>
      </c>
      <c r="DK14" s="4">
        <f t="shared" si="44"/>
        <v>2135394.4275193769</v>
      </c>
      <c r="DL14" s="4">
        <f t="shared" si="44"/>
        <v>2199456.2603449584</v>
      </c>
      <c r="DM14" s="4">
        <f t="shared" si="44"/>
        <v>2265439.9481553072</v>
      </c>
    </row>
    <row r="15" spans="1:117" x14ac:dyDescent="0.2">
      <c r="B15" s="2" t="s">
        <v>2</v>
      </c>
      <c r="G15" s="2">
        <v>286420</v>
      </c>
      <c r="S15" s="9">
        <v>0.08</v>
      </c>
    </row>
    <row r="16" spans="1:117" x14ac:dyDescent="0.2">
      <c r="B16" s="2" t="s">
        <v>27</v>
      </c>
      <c r="C16" s="6" t="e">
        <f>C14/C15</f>
        <v>#DIV/0!</v>
      </c>
      <c r="D16" s="6" t="e">
        <f t="shared" ref="D16:F16" si="45">D14/D15</f>
        <v>#DIV/0!</v>
      </c>
      <c r="E16" s="6" t="e">
        <f t="shared" si="45"/>
        <v>#DIV/0!</v>
      </c>
      <c r="F16" s="6" t="e">
        <f t="shared" si="45"/>
        <v>#DIV/0!</v>
      </c>
      <c r="G16" s="6">
        <f>G14/G15</f>
        <v>-3.2832902730256269E-2</v>
      </c>
      <c r="H16" s="6" t="e">
        <f t="shared" ref="H16:J16" si="46">H14/H15</f>
        <v>#DIV/0!</v>
      </c>
      <c r="I16" s="6" t="e">
        <f t="shared" si="46"/>
        <v>#DIV/0!</v>
      </c>
      <c r="J16" s="6" t="e">
        <f t="shared" si="46"/>
        <v>#DIV/0!</v>
      </c>
      <c r="S16" s="2">
        <f>NPV(S15,O14:DM14)</f>
        <v>1912973.9435800777</v>
      </c>
    </row>
    <row r="17" spans="1:19" x14ac:dyDescent="0.2">
      <c r="S17" s="2">
        <f>S16/1000</f>
        <v>1912.9739435800777</v>
      </c>
    </row>
    <row r="18" spans="1:19" s="4" customFormat="1" ht="15" x14ac:dyDescent="0.25">
      <c r="A18" s="2"/>
      <c r="B18" s="4" t="s">
        <v>28</v>
      </c>
      <c r="G18" s="7">
        <f>G2/C2-1</f>
        <v>5.0855983772819471</v>
      </c>
      <c r="H18" s="7" t="e">
        <f t="shared" ref="H18:J18" si="47">H2/D2-1</f>
        <v>#DIV/0!</v>
      </c>
      <c r="I18" s="7" t="e">
        <f t="shared" si="47"/>
        <v>#DIV/0!</v>
      </c>
      <c r="J18" s="7" t="e">
        <f t="shared" si="47"/>
        <v>#DIV/0!</v>
      </c>
    </row>
    <row r="19" spans="1:19" s="4" customFormat="1" ht="15" x14ac:dyDescent="0.25">
      <c r="A19" s="2"/>
      <c r="B19" s="4" t="s">
        <v>37</v>
      </c>
      <c r="C19" s="7" t="e">
        <f>C2/B2</f>
        <v>#VALUE!</v>
      </c>
      <c r="D19" s="7">
        <f t="shared" ref="D19:F19" si="48">D2/C2</f>
        <v>0</v>
      </c>
      <c r="E19" s="7" t="e">
        <f t="shared" si="48"/>
        <v>#DIV/0!</v>
      </c>
      <c r="F19" s="7" t="e">
        <f t="shared" si="48"/>
        <v>#DIV/0!</v>
      </c>
      <c r="G19" s="7" t="e">
        <f>G2/F2</f>
        <v>#DIV/0!</v>
      </c>
      <c r="H19" s="7">
        <f t="shared" ref="H19:J19" si="49">H2/G2</f>
        <v>0</v>
      </c>
      <c r="I19" s="7" t="e">
        <f t="shared" si="49"/>
        <v>#DIV/0!</v>
      </c>
      <c r="J19" s="7" t="e">
        <f t="shared" si="49"/>
        <v>#DIV/0!</v>
      </c>
    </row>
    <row r="20" spans="1:19" x14ac:dyDescent="0.2">
      <c r="B20" s="2" t="s">
        <v>29</v>
      </c>
    </row>
    <row r="21" spans="1:19" ht="15" x14ac:dyDescent="0.25">
      <c r="E21" s="4"/>
    </row>
    <row r="22" spans="1:19" s="4" customFormat="1" ht="15" x14ac:dyDescent="0.25">
      <c r="A22" s="2"/>
      <c r="B22" s="4" t="s">
        <v>30</v>
      </c>
    </row>
    <row r="23" spans="1:19" x14ac:dyDescent="0.2">
      <c r="B23" s="2" t="s">
        <v>31</v>
      </c>
    </row>
    <row r="24" spans="1:19" x14ac:dyDescent="0.2">
      <c r="B24" s="2" t="s">
        <v>32</v>
      </c>
    </row>
    <row r="26" spans="1:19" x14ac:dyDescent="0.2">
      <c r="B26" s="2" t="s">
        <v>33</v>
      </c>
      <c r="G26" s="2">
        <f>G28-G30</f>
        <v>201.14</v>
      </c>
      <c r="H26" s="2">
        <f>G26+H14</f>
        <v>201.14</v>
      </c>
      <c r="I26" s="2">
        <f t="shared" ref="I26:J26" si="50">H26+I14</f>
        <v>201.14</v>
      </c>
      <c r="J26" s="2">
        <f t="shared" si="50"/>
        <v>201.14</v>
      </c>
    </row>
    <row r="28" spans="1:19" x14ac:dyDescent="0.2">
      <c r="B28" s="2" t="s">
        <v>4</v>
      </c>
      <c r="G28" s="2">
        <v>304.3</v>
      </c>
    </row>
    <row r="30" spans="1:19" x14ac:dyDescent="0.2">
      <c r="B30" s="2" t="s">
        <v>5</v>
      </c>
      <c r="G30" s="2">
        <f>65.9+6.2+30.36+0.7</f>
        <v>103.16000000000001</v>
      </c>
    </row>
  </sheetData>
  <hyperlinks>
    <hyperlink ref="A1" location="Main!A1" display="Main" xr:uid="{A14772AB-F8A5-447A-8188-0F8B8B60BEA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2025-05-29T00:46:29Z</dcterms:created>
  <dcterms:modified xsi:type="dcterms:W3CDTF">2025-05-31T04:41:15Z</dcterms:modified>
</cp:coreProperties>
</file>