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7sher\OneDrive\Desktop\models\"/>
    </mc:Choice>
  </mc:AlternateContent>
  <xr:revisionPtr revIDLastSave="0" documentId="13_ncr:1_{525636C0-D654-4E12-8420-C859E7DA5242}" xr6:coauthVersionLast="47" xr6:coauthVersionMax="47" xr10:uidLastSave="{00000000-0000-0000-0000-000000000000}"/>
  <bookViews>
    <workbookView xWindow="14295" yWindow="0" windowWidth="14610" windowHeight="15585" activeTab="1" xr2:uid="{69837288-0861-42A9-80DF-682CEFFBA37E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4" i="2" l="1"/>
  <c r="N24" i="2"/>
  <c r="O24" i="2"/>
  <c r="P24" i="2"/>
  <c r="Q24" i="2" s="1"/>
  <c r="R24" i="2" s="1"/>
  <c r="S24" i="2" s="1"/>
  <c r="T24" i="2" s="1"/>
  <c r="U24" i="2" s="1"/>
  <c r="V24" i="2" s="1"/>
  <c r="W24" i="2" s="1"/>
  <c r="X24" i="2" s="1"/>
  <c r="Y24" i="2" s="1"/>
  <c r="Z24" i="2" s="1"/>
  <c r="AA24" i="2" s="1"/>
  <c r="AB24" i="2" s="1"/>
  <c r="AC24" i="2" s="1"/>
  <c r="AD24" i="2" s="1"/>
  <c r="AE24" i="2" s="1"/>
  <c r="AF24" i="2" s="1"/>
  <c r="AG24" i="2" s="1"/>
  <c r="AH24" i="2" s="1"/>
  <c r="AI24" i="2" s="1"/>
  <c r="AJ24" i="2" s="1"/>
  <c r="AK24" i="2" s="1"/>
  <c r="AL24" i="2" s="1"/>
  <c r="AM24" i="2" s="1"/>
  <c r="AN24" i="2" s="1"/>
  <c r="AO24" i="2" s="1"/>
  <c r="AP24" i="2" s="1"/>
  <c r="AQ24" i="2" s="1"/>
  <c r="AR24" i="2" s="1"/>
  <c r="AS24" i="2" s="1"/>
  <c r="AT24" i="2" s="1"/>
  <c r="AU24" i="2" s="1"/>
  <c r="AV24" i="2" s="1"/>
  <c r="AW24" i="2" s="1"/>
  <c r="AX24" i="2" s="1"/>
  <c r="AY24" i="2" s="1"/>
  <c r="AZ24" i="2" s="1"/>
  <c r="BA24" i="2" s="1"/>
  <c r="BB24" i="2" s="1"/>
  <c r="BC24" i="2" s="1"/>
  <c r="BD24" i="2" s="1"/>
  <c r="BE24" i="2" s="1"/>
  <c r="BF24" i="2" s="1"/>
  <c r="BG24" i="2" s="1"/>
  <c r="BH24" i="2" s="1"/>
  <c r="BI24" i="2" s="1"/>
  <c r="BJ24" i="2" s="1"/>
  <c r="BK24" i="2" s="1"/>
  <c r="BL24" i="2" s="1"/>
  <c r="BM24" i="2" s="1"/>
  <c r="BN24" i="2" s="1"/>
  <c r="BO24" i="2" s="1"/>
  <c r="BP24" i="2" s="1"/>
  <c r="BQ24" i="2" s="1"/>
  <c r="BR24" i="2" s="1"/>
  <c r="BS24" i="2" s="1"/>
  <c r="BT24" i="2" s="1"/>
  <c r="BU24" i="2" s="1"/>
  <c r="BV24" i="2" s="1"/>
  <c r="BW24" i="2" s="1"/>
  <c r="BX24" i="2" s="1"/>
  <c r="BY24" i="2" s="1"/>
  <c r="BZ24" i="2" s="1"/>
  <c r="CA24" i="2" s="1"/>
  <c r="CB24" i="2" s="1"/>
  <c r="CC24" i="2" s="1"/>
  <c r="CD24" i="2" s="1"/>
  <c r="CE24" i="2" s="1"/>
  <c r="CF24" i="2" s="1"/>
  <c r="CG24" i="2" s="1"/>
  <c r="CH24" i="2" s="1"/>
  <c r="CI24" i="2" s="1"/>
  <c r="CJ24" i="2" s="1"/>
  <c r="CK24" i="2" s="1"/>
  <c r="CL24" i="2" s="1"/>
  <c r="CM24" i="2" s="1"/>
  <c r="CN24" i="2" s="1"/>
  <c r="CO24" i="2" s="1"/>
  <c r="CP24" i="2" s="1"/>
  <c r="CQ24" i="2" s="1"/>
  <c r="CR24" i="2" s="1"/>
  <c r="CS24" i="2" s="1"/>
  <c r="CT24" i="2" s="1"/>
  <c r="CU24" i="2" s="1"/>
  <c r="CV24" i="2" s="1"/>
  <c r="CW24" i="2" s="1"/>
  <c r="CX24" i="2" s="1"/>
  <c r="CY24" i="2" s="1"/>
  <c r="CZ24" i="2" s="1"/>
  <c r="DA24" i="2" s="1"/>
  <c r="DB24" i="2" s="1"/>
  <c r="DC24" i="2" s="1"/>
  <c r="DD24" i="2" s="1"/>
  <c r="DE24" i="2" s="1"/>
  <c r="DF24" i="2" s="1"/>
  <c r="DG24" i="2" s="1"/>
  <c r="DH24" i="2" s="1"/>
  <c r="DI24" i="2" s="1"/>
  <c r="L24" i="2"/>
  <c r="I20" i="2"/>
  <c r="K20" i="2"/>
  <c r="J20" i="2"/>
  <c r="J24" i="2"/>
  <c r="K24" i="2"/>
  <c r="I24" i="2"/>
  <c r="L19" i="2"/>
  <c r="M19" i="2"/>
  <c r="N19" i="2"/>
  <c r="O19" i="2"/>
  <c r="P19" i="2"/>
  <c r="J19" i="2"/>
  <c r="K19" i="2"/>
  <c r="I19" i="2"/>
  <c r="M7" i="2"/>
  <c r="L7" i="2"/>
  <c r="M2" i="2"/>
  <c r="N2" i="2" s="1"/>
  <c r="O2" i="2" s="1"/>
  <c r="L2" i="2"/>
  <c r="P1" i="2"/>
  <c r="K26" i="2"/>
  <c r="K30" i="2"/>
  <c r="I16" i="2"/>
  <c r="J16" i="2"/>
  <c r="K16" i="2"/>
  <c r="L3" i="2"/>
  <c r="I18" i="2"/>
  <c r="J18" i="2"/>
  <c r="K18" i="2"/>
  <c r="L14" i="2"/>
  <c r="L5" i="2" s="1"/>
  <c r="J14" i="2"/>
  <c r="K14" i="2"/>
  <c r="J10" i="2"/>
  <c r="J11" i="2" s="1"/>
  <c r="K10" i="2"/>
  <c r="K11" i="2" s="1"/>
  <c r="I10" i="2"/>
  <c r="I11" i="2" s="1"/>
  <c r="J8" i="2"/>
  <c r="K8" i="2"/>
  <c r="I8" i="2"/>
  <c r="J6" i="2"/>
  <c r="K6" i="2"/>
  <c r="I6" i="2"/>
  <c r="L4" i="2"/>
  <c r="J4" i="2"/>
  <c r="K4" i="2"/>
  <c r="I4" i="2"/>
  <c r="I1" i="2"/>
  <c r="J1" i="2" s="1"/>
  <c r="K1" i="2" s="1"/>
  <c r="L1" i="2" s="1"/>
  <c r="M1" i="2" s="1"/>
  <c r="N1" i="2" s="1"/>
  <c r="O1" i="2" s="1"/>
  <c r="D7" i="1"/>
  <c r="D6" i="1"/>
  <c r="D4" i="1"/>
  <c r="S16" i="2" l="1"/>
  <c r="O14" i="2"/>
  <c r="P2" i="2"/>
  <c r="M14" i="2"/>
  <c r="M5" i="2" s="1"/>
  <c r="O3" i="2"/>
  <c r="O4" i="2" s="1"/>
  <c r="N3" i="2"/>
  <c r="N4" i="2" s="1"/>
  <c r="M3" i="2"/>
  <c r="M4" i="2" s="1"/>
  <c r="N14" i="2"/>
  <c r="P14" i="2"/>
  <c r="L6" i="2"/>
  <c r="L8" i="2" s="1"/>
  <c r="M6" i="2" l="1"/>
  <c r="M8" i="2" s="1"/>
  <c r="L9" i="2"/>
  <c r="L10" i="2" s="1"/>
  <c r="M9" i="2"/>
  <c r="M10" i="2" s="1"/>
  <c r="M11" i="2" s="1"/>
  <c r="P3" i="2"/>
  <c r="P4" i="2" s="1"/>
  <c r="N5" i="2"/>
  <c r="O5" i="2" s="1"/>
  <c r="O6" i="2" s="1"/>
  <c r="L11" i="2" l="1"/>
  <c r="L26" i="2"/>
  <c r="M26" i="2" s="1"/>
  <c r="N7" i="2" s="1"/>
  <c r="P5" i="2"/>
  <c r="P6" i="2" s="1"/>
  <c r="N6" i="2"/>
  <c r="N8" i="2" s="1"/>
  <c r="N9" i="2" l="1"/>
  <c r="N10" i="2" s="1"/>
  <c r="N11" i="2" l="1"/>
  <c r="N26" i="2"/>
  <c r="O7" i="2" l="1"/>
  <c r="O8" i="2" s="1"/>
  <c r="O9" i="2" s="1"/>
  <c r="O10" i="2" s="1"/>
  <c r="O11" i="2" s="1"/>
  <c r="O26" i="2" l="1"/>
  <c r="P7" i="2" l="1"/>
  <c r="P8" i="2" s="1"/>
  <c r="P9" i="2" s="1"/>
  <c r="P10" i="2" s="1"/>
  <c r="Q10" i="2" l="1"/>
  <c r="R10" i="2" s="1"/>
  <c r="S10" i="2" s="1"/>
  <c r="T10" i="2" s="1"/>
  <c r="U10" i="2" s="1"/>
  <c r="V10" i="2" s="1"/>
  <c r="W10" i="2" s="1"/>
  <c r="X10" i="2" s="1"/>
  <c r="Y10" i="2" s="1"/>
  <c r="Z10" i="2" s="1"/>
  <c r="AA10" i="2" s="1"/>
  <c r="AB10" i="2" s="1"/>
  <c r="AC10" i="2" s="1"/>
  <c r="AD10" i="2" s="1"/>
  <c r="AE10" i="2" s="1"/>
  <c r="AF10" i="2" s="1"/>
  <c r="AG10" i="2" s="1"/>
  <c r="AH10" i="2" s="1"/>
  <c r="AI10" i="2" s="1"/>
  <c r="AJ10" i="2" s="1"/>
  <c r="AK10" i="2" s="1"/>
  <c r="AL10" i="2" s="1"/>
  <c r="AM10" i="2" s="1"/>
  <c r="AN10" i="2" s="1"/>
  <c r="AO10" i="2" s="1"/>
  <c r="AP10" i="2" s="1"/>
  <c r="AQ10" i="2" s="1"/>
  <c r="AR10" i="2" s="1"/>
  <c r="AS10" i="2" s="1"/>
  <c r="AT10" i="2" s="1"/>
  <c r="AU10" i="2" s="1"/>
  <c r="AV10" i="2" s="1"/>
  <c r="AW10" i="2" s="1"/>
  <c r="AX10" i="2" s="1"/>
  <c r="AY10" i="2" s="1"/>
  <c r="AZ10" i="2" s="1"/>
  <c r="BA10" i="2" s="1"/>
  <c r="BB10" i="2" s="1"/>
  <c r="BC10" i="2" s="1"/>
  <c r="BD10" i="2" s="1"/>
  <c r="BE10" i="2" s="1"/>
  <c r="BF10" i="2" s="1"/>
  <c r="BG10" i="2" s="1"/>
  <c r="BH10" i="2" s="1"/>
  <c r="BI10" i="2" s="1"/>
  <c r="BJ10" i="2" s="1"/>
  <c r="BK10" i="2" s="1"/>
  <c r="BL10" i="2" s="1"/>
  <c r="BM10" i="2" s="1"/>
  <c r="BN10" i="2" s="1"/>
  <c r="BO10" i="2" s="1"/>
  <c r="BP10" i="2" s="1"/>
  <c r="BQ10" i="2" s="1"/>
  <c r="BR10" i="2" s="1"/>
  <c r="BS10" i="2" s="1"/>
  <c r="BT10" i="2" s="1"/>
  <c r="BU10" i="2" s="1"/>
  <c r="BV10" i="2" s="1"/>
  <c r="BW10" i="2" s="1"/>
  <c r="BX10" i="2" s="1"/>
  <c r="BY10" i="2" s="1"/>
  <c r="BZ10" i="2" s="1"/>
  <c r="CA10" i="2" s="1"/>
  <c r="CB10" i="2" s="1"/>
  <c r="CC10" i="2" s="1"/>
  <c r="CD10" i="2" s="1"/>
  <c r="CE10" i="2" s="1"/>
  <c r="CF10" i="2" s="1"/>
  <c r="CG10" i="2" s="1"/>
  <c r="CH10" i="2" s="1"/>
  <c r="CI10" i="2" s="1"/>
  <c r="CJ10" i="2" s="1"/>
  <c r="CK10" i="2" s="1"/>
  <c r="CL10" i="2" s="1"/>
  <c r="CM10" i="2" s="1"/>
  <c r="CN10" i="2" s="1"/>
  <c r="CO10" i="2" s="1"/>
  <c r="CP10" i="2" s="1"/>
  <c r="CQ10" i="2" s="1"/>
  <c r="CR10" i="2" s="1"/>
  <c r="CS10" i="2" s="1"/>
  <c r="CT10" i="2" s="1"/>
  <c r="CU10" i="2" s="1"/>
  <c r="CV10" i="2" s="1"/>
  <c r="CW10" i="2" s="1"/>
  <c r="CX10" i="2" s="1"/>
  <c r="CY10" i="2" s="1"/>
  <c r="CZ10" i="2" s="1"/>
  <c r="DA10" i="2" s="1"/>
  <c r="DB10" i="2" s="1"/>
  <c r="DC10" i="2" s="1"/>
  <c r="DD10" i="2" s="1"/>
  <c r="DE10" i="2" s="1"/>
  <c r="DF10" i="2" s="1"/>
  <c r="DG10" i="2" s="1"/>
  <c r="DH10" i="2" s="1"/>
  <c r="DI10" i="2" s="1"/>
  <c r="DJ10" i="2" s="1"/>
  <c r="P11" i="2"/>
  <c r="P26" i="2"/>
  <c r="S17" i="2" l="1"/>
  <c r="S18" i="2" s="1"/>
</calcChain>
</file>

<file path=xl/sharedStrings.xml><?xml version="1.0" encoding="utf-8"?>
<sst xmlns="http://schemas.openxmlformats.org/spreadsheetml/2006/main" count="44" uniqueCount="38">
  <si>
    <t>LULU</t>
  </si>
  <si>
    <t>Price</t>
  </si>
  <si>
    <t>Shares</t>
  </si>
  <si>
    <t>MC</t>
  </si>
  <si>
    <t>Cash</t>
  </si>
  <si>
    <t>Debt</t>
  </si>
  <si>
    <t>EV</t>
  </si>
  <si>
    <t>Revenue</t>
  </si>
  <si>
    <t>COGS</t>
  </si>
  <si>
    <t>SG&amp;A</t>
  </si>
  <si>
    <t>Gross Profit</t>
  </si>
  <si>
    <t>Operating Income</t>
  </si>
  <si>
    <t>Interest</t>
  </si>
  <si>
    <t>Pretax Income</t>
  </si>
  <si>
    <t>Tax</t>
  </si>
  <si>
    <t>Net Income</t>
  </si>
  <si>
    <t>EPS</t>
  </si>
  <si>
    <t>Revenue Growth q/q</t>
  </si>
  <si>
    <t>Revenue Growth y/y</t>
  </si>
  <si>
    <t>Tax Rate</t>
  </si>
  <si>
    <t>Gross Margin</t>
  </si>
  <si>
    <t>Operating Margin</t>
  </si>
  <si>
    <t>FCF Margin</t>
  </si>
  <si>
    <t>CFFO</t>
  </si>
  <si>
    <t>CX</t>
  </si>
  <si>
    <t>FCF</t>
  </si>
  <si>
    <t>Net Cash</t>
  </si>
  <si>
    <t>Q124</t>
  </si>
  <si>
    <t>Q224</t>
  </si>
  <si>
    <t>Q324</t>
  </si>
  <si>
    <t>Q424</t>
  </si>
  <si>
    <t>Q125</t>
  </si>
  <si>
    <t>Q425</t>
  </si>
  <si>
    <t>ROIC</t>
  </si>
  <si>
    <t>Maturity</t>
  </si>
  <si>
    <t>NPV</t>
  </si>
  <si>
    <t>Discount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</si>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</sst>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3" fontId="0" fillId="0" borderId="0" xfId="0" applyNumberFormat="1"/>
    <xf numFmtId="3" fontId="1" fillId="0" borderId="0" xfId="0" applyNumberFormat="1" applyFont="1"/>
    <xf numFmtId="1" fontId="0" fillId="0" borderId="0" xfId="0" applyNumberFormat="1"/>
    <xf numFmtId="4" fontId="0" fillId="0" borderId="0" xfId="0" applyNumberFormat="1"/>
    <xf numFmtId="9" fontId="1" fillId="0" borderId="0" xfId="0" applyNumberFormat="1" applyFont="1"/>
    <xf numFmtId="9" fontId="0" fillId="0" borderId="0" xfId="0" applyNumberFormat="1"/>
    <xf numFmtId="3" fontId="0" fillId="0" borderId="0" xfId="0" applyNumberFormat="1" applyFon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</xdr:colOff>
      <xdr:row>0</xdr:row>
      <xdr:rowOff>0</xdr:rowOff>
    </xdr:from>
    <xdr:to>
      <xdr:col>11</xdr:col>
      <xdr:colOff>19050</xdr:colOff>
      <xdr:row>36</xdr:row>
      <xdr:rowOff>161925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6738BB3C-861A-F04A-F8FC-1F1326C6C59E}"/>
            </a:ext>
          </a:extLst>
        </xdr:cNvPr>
        <xdr:cNvCxnSpPr/>
      </xdr:nvCxnSpPr>
      <xdr:spPr>
        <a:xfrm>
          <a:off x="7353300" y="0"/>
          <a:ext cx="9525" cy="701992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9525</xdr:colOff>
      <xdr:row>36</xdr:row>
      <xdr:rowOff>161925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F7CBA79A-4CE2-4D45-A922-EC2CCA9BCC48}"/>
            </a:ext>
          </a:extLst>
        </xdr:cNvPr>
        <xdr:cNvCxnSpPr/>
      </xdr:nvCxnSpPr>
      <xdr:spPr>
        <a:xfrm>
          <a:off x="3686175" y="0"/>
          <a:ext cx="9525" cy="701992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A1C1F-5DAD-4EE7-BE66-84662492B5FE}">
  <dimension ref="A1:E7"/>
  <sheetViews>
    <sheetView zoomScale="265" zoomScaleNormal="265" workbookViewId="0">
      <selection activeCell="D6" sqref="D6"/>
    </sheetView>
  </sheetViews>
  <sheetFormatPr defaultRowHeight="15" x14ac:dyDescent="0.25"/>
  <sheetData>
    <row r="1" spans="1:5" x14ac:dyDescent="0.25">
      <c r="A1" s="1" t="s">
        <v>0</v>
      </c>
    </row>
    <row r="2" spans="1:5" x14ac:dyDescent="0.25">
      <c r="C2" t="s">
        <v>1</v>
      </c>
      <c r="D2" s="2">
        <v>270</v>
      </c>
    </row>
    <row r="3" spans="1:5" x14ac:dyDescent="0.25">
      <c r="C3" t="s">
        <v>2</v>
      </c>
      <c r="D3" s="2">
        <v>115.521</v>
      </c>
      <c r="E3" t="s">
        <v>32</v>
      </c>
    </row>
    <row r="4" spans="1:5" x14ac:dyDescent="0.25">
      <c r="C4" t="s">
        <v>3</v>
      </c>
      <c r="D4" s="2">
        <f>D2*D3</f>
        <v>31190.670000000002</v>
      </c>
    </row>
    <row r="5" spans="1:5" x14ac:dyDescent="0.25">
      <c r="C5" t="s">
        <v>4</v>
      </c>
      <c r="D5" s="2">
        <v>1984.3</v>
      </c>
      <c r="E5" t="s">
        <v>32</v>
      </c>
    </row>
    <row r="6" spans="1:5" x14ac:dyDescent="0.25">
      <c r="C6" t="s">
        <v>5</v>
      </c>
      <c r="D6" s="2">
        <f>1300.6+98.2+40.8</f>
        <v>1439.6</v>
      </c>
      <c r="E6" t="s">
        <v>32</v>
      </c>
    </row>
    <row r="7" spans="1:5" x14ac:dyDescent="0.25">
      <c r="C7" t="s">
        <v>6</v>
      </c>
      <c r="D7" s="2">
        <f>D4+D6-D5</f>
        <v>30645.97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8AB22-5300-41E7-BD16-35609EE68008}">
  <dimension ref="A1:DJ30"/>
  <sheetViews>
    <sheetView tabSelected="1" workbookViewId="0">
      <pane xSplit="1" ySplit="1" topLeftCell="I2" activePane="bottomRight" state="frozen"/>
      <selection pane="topRight" activeCell="B1" sqref="B1"/>
      <selection pane="bottomLeft" activeCell="A2" sqref="A2"/>
      <selection pane="bottomRight" activeCell="M20" sqref="M20"/>
    </sheetView>
  </sheetViews>
  <sheetFormatPr defaultRowHeight="15" x14ac:dyDescent="0.25"/>
  <cols>
    <col min="1" max="1" width="18.7109375" style="2" customWidth="1"/>
    <col min="2" max="16384" width="9.140625" style="2"/>
  </cols>
  <sheetData>
    <row r="1" spans="1:114" x14ac:dyDescent="0.25">
      <c r="B1" s="2" t="s">
        <v>27</v>
      </c>
      <c r="C1" s="2" t="s">
        <v>28</v>
      </c>
      <c r="D1" s="2" t="s">
        <v>29</v>
      </c>
      <c r="E1" s="2" t="s">
        <v>30</v>
      </c>
      <c r="F1" s="2" t="s">
        <v>31</v>
      </c>
      <c r="H1" s="4">
        <v>2022</v>
      </c>
      <c r="I1" s="4">
        <f>H1+1</f>
        <v>2023</v>
      </c>
      <c r="J1" s="4">
        <f t="shared" ref="J1:P1" si="0">I1+1</f>
        <v>2024</v>
      </c>
      <c r="K1" s="4">
        <f t="shared" si="0"/>
        <v>2025</v>
      </c>
      <c r="L1" s="4">
        <f t="shared" si="0"/>
        <v>2026</v>
      </c>
      <c r="M1" s="4">
        <f t="shared" si="0"/>
        <v>2027</v>
      </c>
      <c r="N1" s="4">
        <f t="shared" si="0"/>
        <v>2028</v>
      </c>
      <c r="O1" s="4">
        <f t="shared" si="0"/>
        <v>2029</v>
      </c>
      <c r="P1" s="4">
        <f t="shared" si="0"/>
        <v>2030</v>
      </c>
    </row>
    <row r="2" spans="1:114" s="3" customFormat="1" x14ac:dyDescent="0.25">
      <c r="A2" s="3" t="s">
        <v>7</v>
      </c>
      <c r="I2" s="3">
        <v>8110.5</v>
      </c>
      <c r="J2" s="3">
        <v>9619.2999999999993</v>
      </c>
      <c r="K2" s="3">
        <v>10588.1</v>
      </c>
      <c r="L2" s="3">
        <f>K2*1.08</f>
        <v>11435.148000000001</v>
      </c>
      <c r="M2" s="3">
        <f t="shared" ref="M2:P2" si="1">L2*1.08</f>
        <v>12349.959840000001</v>
      </c>
      <c r="N2" s="3">
        <f t="shared" si="1"/>
        <v>13337.956627200003</v>
      </c>
      <c r="O2" s="3">
        <f t="shared" si="1"/>
        <v>14404.993157376004</v>
      </c>
      <c r="P2" s="3">
        <f t="shared" si="1"/>
        <v>15557.392609966086</v>
      </c>
    </row>
    <row r="3" spans="1:114" x14ac:dyDescent="0.25">
      <c r="A3" s="2" t="s">
        <v>8</v>
      </c>
      <c r="I3" s="2">
        <v>3618.1</v>
      </c>
      <c r="J3" s="2">
        <v>4009.9</v>
      </c>
      <c r="K3" s="2">
        <v>4317.3</v>
      </c>
      <c r="L3" s="2">
        <f>L2*(1-L18)</f>
        <v>4688.4106800000009</v>
      </c>
      <c r="M3" s="2">
        <f t="shared" ref="M3:P3" si="2">M2*(1-M18)</f>
        <v>5063.4835344000012</v>
      </c>
      <c r="N3" s="2">
        <f t="shared" si="2"/>
        <v>5468.5622171520017</v>
      </c>
      <c r="O3" s="2">
        <f t="shared" si="2"/>
        <v>5906.0471945241625</v>
      </c>
      <c r="P3" s="2">
        <f t="shared" si="2"/>
        <v>6378.5309700860953</v>
      </c>
    </row>
    <row r="4" spans="1:114" x14ac:dyDescent="0.25">
      <c r="A4" s="2" t="s">
        <v>10</v>
      </c>
      <c r="I4" s="2">
        <f>I2-I3</f>
        <v>4492.3999999999996</v>
      </c>
      <c r="J4" s="2">
        <f t="shared" ref="J4:K4" si="3">J2-J3</f>
        <v>5609.4</v>
      </c>
      <c r="K4" s="2">
        <f t="shared" si="3"/>
        <v>6270.8</v>
      </c>
      <c r="L4" s="2">
        <f t="shared" ref="L4" si="4">L2-L3</f>
        <v>6746.7373200000002</v>
      </c>
      <c r="M4" s="2">
        <f t="shared" ref="M4" si="5">M2-M3</f>
        <v>7286.4763056000002</v>
      </c>
      <c r="N4" s="2">
        <f t="shared" ref="N4" si="6">N2-N3</f>
        <v>7869.3944100480012</v>
      </c>
      <c r="O4" s="2">
        <f t="shared" ref="O4:P4" si="7">O2-O3</f>
        <v>8498.9459628518416</v>
      </c>
      <c r="P4" s="2">
        <f t="shared" si="7"/>
        <v>9178.8616398799895</v>
      </c>
    </row>
    <row r="5" spans="1:114" x14ac:dyDescent="0.25">
      <c r="A5" s="2" t="s">
        <v>9</v>
      </c>
      <c r="I5" s="2">
        <v>2757.4</v>
      </c>
      <c r="J5" s="2">
        <v>3397.2</v>
      </c>
      <c r="K5" s="2">
        <v>3762.3</v>
      </c>
      <c r="L5" s="2">
        <f>K5*(1+L14)</f>
        <v>4063.2840000000006</v>
      </c>
      <c r="M5" s="2">
        <f t="shared" ref="M5:O5" si="8">L5*(1+M14)</f>
        <v>4388.3467200000005</v>
      </c>
      <c r="N5" s="2">
        <f t="shared" si="8"/>
        <v>4739.4144576000008</v>
      </c>
      <c r="O5" s="2">
        <f t="shared" si="8"/>
        <v>5118.567614208001</v>
      </c>
      <c r="P5" s="2">
        <f t="shared" ref="P5" si="9">O5*(1+P14)</f>
        <v>5528.0530233446416</v>
      </c>
    </row>
    <row r="6" spans="1:114" x14ac:dyDescent="0.25">
      <c r="A6" s="2" t="s">
        <v>11</v>
      </c>
      <c r="I6" s="2">
        <f>I4-I5</f>
        <v>1734.9999999999995</v>
      </c>
      <c r="J6" s="2">
        <f t="shared" ref="J6:P6" si="10">J4-J5</f>
        <v>2212.1999999999998</v>
      </c>
      <c r="K6" s="2">
        <f t="shared" si="10"/>
        <v>2508.5</v>
      </c>
      <c r="L6" s="2">
        <f t="shared" si="10"/>
        <v>2683.4533199999996</v>
      </c>
      <c r="M6" s="2">
        <f t="shared" si="10"/>
        <v>2898.1295855999997</v>
      </c>
      <c r="N6" s="2">
        <f t="shared" si="10"/>
        <v>3129.9799524480004</v>
      </c>
      <c r="O6" s="2">
        <f t="shared" si="10"/>
        <v>3380.3783486438406</v>
      </c>
      <c r="P6" s="2">
        <f t="shared" si="10"/>
        <v>3650.8086165353479</v>
      </c>
    </row>
    <row r="7" spans="1:114" x14ac:dyDescent="0.25">
      <c r="A7" s="2" t="s">
        <v>12</v>
      </c>
      <c r="L7" s="2">
        <f>K26*$S$13</f>
        <v>32.682000000000002</v>
      </c>
      <c r="M7" s="2">
        <f t="shared" ref="M7:P7" si="11">L26*$S$13</f>
        <v>161.42681416799996</v>
      </c>
      <c r="N7" s="2">
        <f t="shared" si="11"/>
        <v>306.44978751700313</v>
      </c>
      <c r="O7" s="2">
        <f t="shared" si="11"/>
        <v>469.3365571913443</v>
      </c>
      <c r="P7" s="2">
        <f t="shared" si="11"/>
        <v>651.81304372793204</v>
      </c>
    </row>
    <row r="8" spans="1:114" x14ac:dyDescent="0.25">
      <c r="A8" s="2" t="s">
        <v>13</v>
      </c>
      <c r="I8" s="2">
        <f>I6+I7</f>
        <v>1734.9999999999995</v>
      </c>
      <c r="J8" s="2">
        <f t="shared" ref="J8:P8" si="12">J6+J7</f>
        <v>2212.1999999999998</v>
      </c>
      <c r="K8" s="2">
        <f t="shared" si="12"/>
        <v>2508.5</v>
      </c>
      <c r="L8" s="2">
        <f t="shared" si="12"/>
        <v>2716.1353199999994</v>
      </c>
      <c r="M8" s="2">
        <f t="shared" si="12"/>
        <v>3059.5563997679997</v>
      </c>
      <c r="N8" s="2">
        <f t="shared" si="12"/>
        <v>3436.4297399650036</v>
      </c>
      <c r="O8" s="2">
        <f t="shared" si="12"/>
        <v>3849.7149058351847</v>
      </c>
      <c r="P8" s="2">
        <f t="shared" si="12"/>
        <v>4302.6216602632803</v>
      </c>
    </row>
    <row r="9" spans="1:114" x14ac:dyDescent="0.25">
      <c r="A9" s="2" t="s">
        <v>14</v>
      </c>
      <c r="I9" s="2">
        <v>477</v>
      </c>
      <c r="J9" s="2">
        <v>625</v>
      </c>
      <c r="K9" s="2">
        <v>761</v>
      </c>
      <c r="L9" s="2">
        <f>L8*L16</f>
        <v>570.38841719999982</v>
      </c>
      <c r="M9" s="2">
        <f t="shared" ref="M9:P9" si="13">M8*M16</f>
        <v>642.50684395127996</v>
      </c>
      <c r="N9" s="2">
        <f t="shared" si="13"/>
        <v>721.65024539265073</v>
      </c>
      <c r="O9" s="2">
        <f t="shared" si="13"/>
        <v>808.44013022538877</v>
      </c>
      <c r="P9" s="2">
        <f t="shared" si="13"/>
        <v>903.55054865528882</v>
      </c>
    </row>
    <row r="10" spans="1:114" s="3" customFormat="1" x14ac:dyDescent="0.25">
      <c r="A10" s="3" t="s">
        <v>15</v>
      </c>
      <c r="I10" s="3">
        <f>I8-I9</f>
        <v>1257.9999999999995</v>
      </c>
      <c r="J10" s="3">
        <f t="shared" ref="J10:P10" si="14">J8-J9</f>
        <v>1587.1999999999998</v>
      </c>
      <c r="K10" s="3">
        <f t="shared" si="14"/>
        <v>1747.5</v>
      </c>
      <c r="L10" s="3">
        <f t="shared" si="14"/>
        <v>2145.7469027999996</v>
      </c>
      <c r="M10" s="3">
        <f t="shared" si="14"/>
        <v>2417.0495558167195</v>
      </c>
      <c r="N10" s="3">
        <f t="shared" si="14"/>
        <v>2714.7794945723526</v>
      </c>
      <c r="O10" s="3">
        <f t="shared" si="14"/>
        <v>3041.2747756097961</v>
      </c>
      <c r="P10" s="3">
        <f t="shared" si="14"/>
        <v>3399.0711116079915</v>
      </c>
      <c r="Q10" s="3">
        <f>P10*(1+$S$14)</f>
        <v>3433.0618227240716</v>
      </c>
      <c r="R10" s="3">
        <f>Q10*(1+$S$14)</f>
        <v>3467.3924409513124</v>
      </c>
      <c r="S10" s="3">
        <f>R10*(1+$S$14)</f>
        <v>3502.0663653608258</v>
      </c>
      <c r="T10" s="3">
        <f>S10*(1+$S$14)</f>
        <v>3537.0870290144339</v>
      </c>
      <c r="U10" s="3">
        <f>T10*(1+$S$14)</f>
        <v>3572.4578993045784</v>
      </c>
      <c r="V10" s="3">
        <f>U10*(1+$S$14)</f>
        <v>3608.1824782976241</v>
      </c>
      <c r="W10" s="3">
        <f>V10*(1+$S$14)</f>
        <v>3644.2643030806003</v>
      </c>
      <c r="X10" s="3">
        <f>W10*(1+$S$14)</f>
        <v>3680.7069461114061</v>
      </c>
      <c r="Y10" s="3">
        <f>X10*(1+$S$14)</f>
        <v>3717.5140155725203</v>
      </c>
      <c r="Z10" s="3">
        <f>Y10*(1+$S$14)</f>
        <v>3754.6891557282456</v>
      </c>
      <c r="AA10" s="3">
        <f>Z10*(1+$S$14)</f>
        <v>3792.236047285528</v>
      </c>
      <c r="AB10" s="3">
        <f>AA10*(1+$S$14)</f>
        <v>3830.1584077583834</v>
      </c>
      <c r="AC10" s="3">
        <f>AB10*(1+$S$14)</f>
        <v>3868.4599918359672</v>
      </c>
      <c r="AD10" s="3">
        <f>AC10*(1+$S$14)</f>
        <v>3907.1445917543269</v>
      </c>
      <c r="AE10" s="3">
        <f>AD10*(1+$S$14)</f>
        <v>3946.2160376718703</v>
      </c>
      <c r="AF10" s="3">
        <f>AE10*(1+$S$14)</f>
        <v>3985.6781980485889</v>
      </c>
      <c r="AG10" s="3">
        <f>AF10*(1+$S$14)</f>
        <v>4025.5349800290746</v>
      </c>
      <c r="AH10" s="3">
        <f>AG10*(1+$S$14)</f>
        <v>4065.7903298293654</v>
      </c>
      <c r="AI10" s="3">
        <f>AH10*(1+$S$14)</f>
        <v>4106.4482331276595</v>
      </c>
      <c r="AJ10" s="3">
        <f>AI10*(1+$S$14)</f>
        <v>4147.5127154589363</v>
      </c>
      <c r="AK10" s="3">
        <f>AJ10*(1+$S$14)</f>
        <v>4188.9878426135256</v>
      </c>
      <c r="AL10" s="3">
        <f>AK10*(1+$S$14)</f>
        <v>4230.8777210396611</v>
      </c>
      <c r="AM10" s="3">
        <f>AL10*(1+$S$14)</f>
        <v>4273.1864982500574</v>
      </c>
      <c r="AN10" s="3">
        <f>AM10*(1+$S$14)</f>
        <v>4315.9183632325585</v>
      </c>
      <c r="AO10" s="3">
        <f>AN10*(1+$S$14)</f>
        <v>4359.0775468648844</v>
      </c>
      <c r="AP10" s="3">
        <f>AO10*(1+$S$14)</f>
        <v>4402.6683223335331</v>
      </c>
      <c r="AQ10" s="3">
        <f>AP10*(1+$S$14)</f>
        <v>4446.6950055568686</v>
      </c>
      <c r="AR10" s="3">
        <f>AQ10*(1+$S$14)</f>
        <v>4491.1619556124369</v>
      </c>
      <c r="AS10" s="3">
        <f>AR10*(1+$S$14)</f>
        <v>4536.0735751685615</v>
      </c>
      <c r="AT10" s="3">
        <f>AS10*(1+$S$14)</f>
        <v>4581.4343109202473</v>
      </c>
      <c r="AU10" s="3">
        <f>AT10*(1+$S$14)</f>
        <v>4627.2486540294494</v>
      </c>
      <c r="AV10" s="3">
        <f>AU10*(1+$S$14)</f>
        <v>4673.5211405697437</v>
      </c>
      <c r="AW10" s="3">
        <f>AV10*(1+$S$14)</f>
        <v>4720.2563519754412</v>
      </c>
      <c r="AX10" s="3">
        <f>AW10*(1+$S$14)</f>
        <v>4767.4589154951955</v>
      </c>
      <c r="AY10" s="3">
        <f>AX10*(1+$S$14)</f>
        <v>4815.1335046501472</v>
      </c>
      <c r="AZ10" s="3">
        <f>AY10*(1+$S$14)</f>
        <v>4863.2848396966483</v>
      </c>
      <c r="BA10" s="3">
        <f>AZ10*(1+$S$14)</f>
        <v>4911.9176880936147</v>
      </c>
      <c r="BB10" s="3">
        <f>BA10*(1+$S$14)</f>
        <v>4961.0368649745506</v>
      </c>
      <c r="BC10" s="3">
        <f>BB10*(1+$S$14)</f>
        <v>5010.6472336242959</v>
      </c>
      <c r="BD10" s="3">
        <f>BC10*(1+$S$14)</f>
        <v>5060.7537059605393</v>
      </c>
      <c r="BE10" s="3">
        <f>BD10*(1+$S$14)</f>
        <v>5111.3612430201447</v>
      </c>
      <c r="BF10" s="3">
        <f>BE10*(1+$S$14)</f>
        <v>5162.4748554503458</v>
      </c>
      <c r="BG10" s="3">
        <f>BF10*(1+$S$14)</f>
        <v>5214.0996040048494</v>
      </c>
      <c r="BH10" s="3">
        <f>BG10*(1+$S$14)</f>
        <v>5266.2406000448982</v>
      </c>
      <c r="BI10" s="3">
        <f>BH10*(1+$S$14)</f>
        <v>5318.903006045347</v>
      </c>
      <c r="BJ10" s="3">
        <f>BI10*(1+$S$14)</f>
        <v>5372.0920361058006</v>
      </c>
      <c r="BK10" s="3">
        <f>BJ10*(1+$S$14)</f>
        <v>5425.8129564668589</v>
      </c>
      <c r="BL10" s="3">
        <f>BK10*(1+$S$14)</f>
        <v>5480.0710860315276</v>
      </c>
      <c r="BM10" s="3">
        <f>BL10*(1+$S$14)</f>
        <v>5534.8717968918427</v>
      </c>
      <c r="BN10" s="3">
        <f>BM10*(1+$S$14)</f>
        <v>5590.2205148607609</v>
      </c>
      <c r="BO10" s="3">
        <f>BN10*(1+$S$14)</f>
        <v>5646.1227200093681</v>
      </c>
      <c r="BP10" s="3">
        <f>BO10*(1+$S$14)</f>
        <v>5702.5839472094622</v>
      </c>
      <c r="BQ10" s="3">
        <f>BP10*(1+$S$14)</f>
        <v>5759.6097866815571</v>
      </c>
      <c r="BR10" s="3">
        <f>BQ10*(1+$S$14)</f>
        <v>5817.2058845483725</v>
      </c>
      <c r="BS10" s="3">
        <f>BR10*(1+$S$14)</f>
        <v>5875.3779433938562</v>
      </c>
      <c r="BT10" s="3">
        <f>BS10*(1+$S$14)</f>
        <v>5934.1317228277949</v>
      </c>
      <c r="BU10" s="3">
        <f>BT10*(1+$S$14)</f>
        <v>5993.4730400560729</v>
      </c>
      <c r="BV10" s="3">
        <f>BU10*(1+$S$14)</f>
        <v>6053.4077704566334</v>
      </c>
      <c r="BW10" s="3">
        <f>BV10*(1+$S$14)</f>
        <v>6113.9418481612001</v>
      </c>
      <c r="BX10" s="3">
        <f>BW10*(1+$S$14)</f>
        <v>6175.0812666428119</v>
      </c>
      <c r="BY10" s="3">
        <f>BX10*(1+$S$14)</f>
        <v>6236.8320793092398</v>
      </c>
      <c r="BZ10" s="3">
        <f>BY10*(1+$S$14)</f>
        <v>6299.2004001023324</v>
      </c>
      <c r="CA10" s="3">
        <f>BZ10*(1+$S$14)</f>
        <v>6362.1924041033562</v>
      </c>
      <c r="CB10" s="3">
        <f>CA10*(1+$S$14)</f>
        <v>6425.8143281443899</v>
      </c>
      <c r="CC10" s="3">
        <f>CB10*(1+$S$14)</f>
        <v>6490.072471425834</v>
      </c>
      <c r="CD10" s="3">
        <f>CC10*(1+$S$14)</f>
        <v>6554.9731961400921</v>
      </c>
      <c r="CE10" s="3">
        <f>CD10*(1+$S$14)</f>
        <v>6620.5229281014927</v>
      </c>
      <c r="CF10" s="3">
        <f>CE10*(1+$S$14)</f>
        <v>6686.7281573825076</v>
      </c>
      <c r="CG10" s="3">
        <f>CF10*(1+$S$14)</f>
        <v>6753.5954389563331</v>
      </c>
      <c r="CH10" s="3">
        <f>CG10*(1+$S$14)</f>
        <v>6821.1313933458969</v>
      </c>
      <c r="CI10" s="3">
        <f>CH10*(1+$S$14)</f>
        <v>6889.3427072793556</v>
      </c>
      <c r="CJ10" s="3">
        <f>CI10*(1+$S$14)</f>
        <v>6958.2361343521488</v>
      </c>
      <c r="CK10" s="3">
        <f>CJ10*(1+$S$14)</f>
        <v>7027.8184956956702</v>
      </c>
      <c r="CL10" s="3">
        <f>CK10*(1+$S$14)</f>
        <v>7098.0966806526267</v>
      </c>
      <c r="CM10" s="3">
        <f>CL10*(1+$S$14)</f>
        <v>7169.077647459153</v>
      </c>
      <c r="CN10" s="3">
        <f>CM10*(1+$S$14)</f>
        <v>7240.768423933745</v>
      </c>
      <c r="CO10" s="3">
        <f>CN10*(1+$S$14)</f>
        <v>7313.1761081730829</v>
      </c>
      <c r="CP10" s="3">
        <f>CO10*(1+$S$14)</f>
        <v>7386.3078692548133</v>
      </c>
      <c r="CQ10" s="3">
        <f>CP10*(1+$S$14)</f>
        <v>7460.1709479473611</v>
      </c>
      <c r="CR10" s="3">
        <f>CQ10*(1+$S$14)</f>
        <v>7534.7726574268345</v>
      </c>
      <c r="CS10" s="3">
        <f>CR10*(1+$S$14)</f>
        <v>7610.120384001103</v>
      </c>
      <c r="CT10" s="3">
        <f>CS10*(1+$S$14)</f>
        <v>7686.2215878411143</v>
      </c>
      <c r="CU10" s="3">
        <f>CT10*(1+$S$14)</f>
        <v>7763.0838037195253</v>
      </c>
      <c r="CV10" s="3">
        <f>CU10*(1+$S$14)</f>
        <v>7840.714641756721</v>
      </c>
      <c r="CW10" s="3">
        <f>CV10*(1+$S$14)</f>
        <v>7919.1217881742887</v>
      </c>
      <c r="CX10" s="3">
        <f>CW10*(1+$S$14)</f>
        <v>7998.3130060560316</v>
      </c>
      <c r="CY10" s="3">
        <f>CX10*(1+$S$14)</f>
        <v>8078.2961361165917</v>
      </c>
      <c r="CZ10" s="3">
        <f>CY10*(1+$S$14)</f>
        <v>8159.0790974777574</v>
      </c>
      <c r="DA10" s="3">
        <f>CZ10*(1+$S$14)</f>
        <v>8240.6698884525358</v>
      </c>
      <c r="DB10" s="3">
        <f>DA10*(1+$S$14)</f>
        <v>8323.0765873370619</v>
      </c>
      <c r="DC10" s="3">
        <f>DB10*(1+$S$14)</f>
        <v>8406.3073532104318</v>
      </c>
      <c r="DD10" s="3">
        <f>DC10*(1+$S$14)</f>
        <v>8490.3704267425364</v>
      </c>
      <c r="DE10" s="3">
        <f>DD10*(1+$S$14)</f>
        <v>8575.2741310099627</v>
      </c>
      <c r="DF10" s="3">
        <f>DE10*(1+$S$14)</f>
        <v>8661.0268723200625</v>
      </c>
      <c r="DG10" s="3">
        <f>DF10*(1+$S$14)</f>
        <v>8747.6371410432639</v>
      </c>
      <c r="DH10" s="3">
        <f>DG10*(1+$S$14)</f>
        <v>8835.1135124536959</v>
      </c>
      <c r="DI10" s="3">
        <f>DH10*(1+$S$14)</f>
        <v>8923.4646475782338</v>
      </c>
      <c r="DJ10" s="3">
        <f>DI10*(1+$S$14)</f>
        <v>9012.6992940540167</v>
      </c>
    </row>
    <row r="11" spans="1:114" x14ac:dyDescent="0.25">
      <c r="A11" s="2" t="s">
        <v>16</v>
      </c>
      <c r="I11" s="5">
        <f>I10/I12</f>
        <v>9.8281249999999964</v>
      </c>
      <c r="J11" s="5">
        <f t="shared" ref="J11:P11" si="15">J10/J12</f>
        <v>12.497637795275589</v>
      </c>
      <c r="K11" s="5">
        <f t="shared" si="15"/>
        <v>14.09274193548387</v>
      </c>
      <c r="L11" s="5">
        <f t="shared" si="15"/>
        <v>17.30441050645161</v>
      </c>
      <c r="M11" s="5">
        <f t="shared" si="15"/>
        <v>19.492335127554188</v>
      </c>
      <c r="N11" s="5">
        <f t="shared" si="15"/>
        <v>21.893383020744778</v>
      </c>
      <c r="O11" s="5">
        <f t="shared" si="15"/>
        <v>24.526409480724162</v>
      </c>
      <c r="P11" s="5">
        <f t="shared" si="15"/>
        <v>27.411863803290252</v>
      </c>
    </row>
    <row r="12" spans="1:114" x14ac:dyDescent="0.25">
      <c r="A12" s="2" t="s">
        <v>2</v>
      </c>
      <c r="I12" s="2">
        <v>128</v>
      </c>
      <c r="J12" s="2">
        <v>127</v>
      </c>
      <c r="K12" s="2">
        <v>124</v>
      </c>
      <c r="L12" s="2">
        <v>124</v>
      </c>
      <c r="M12" s="2">
        <v>124</v>
      </c>
      <c r="N12" s="2">
        <v>124</v>
      </c>
      <c r="O12" s="2">
        <v>124</v>
      </c>
      <c r="P12" s="2">
        <v>124</v>
      </c>
    </row>
    <row r="13" spans="1:114" x14ac:dyDescent="0.25">
      <c r="R13" s="2" t="s">
        <v>33</v>
      </c>
      <c r="S13" s="9">
        <v>0.06</v>
      </c>
    </row>
    <row r="14" spans="1:114" s="3" customFormat="1" x14ac:dyDescent="0.25">
      <c r="A14" s="3" t="s">
        <v>18</v>
      </c>
      <c r="J14" s="6">
        <f>J2/I2-1</f>
        <v>0.1860304543493001</v>
      </c>
      <c r="K14" s="6">
        <f>K2/J2-1</f>
        <v>0.10071418918216524</v>
      </c>
      <c r="L14" s="6">
        <f>L2/K2-1</f>
        <v>8.0000000000000071E-2</v>
      </c>
      <c r="M14" s="6">
        <f>M2/L2-1</f>
        <v>8.0000000000000071E-2</v>
      </c>
      <c r="N14" s="6">
        <f>N2/M2-1</f>
        <v>8.0000000000000071E-2</v>
      </c>
      <c r="O14" s="6">
        <f>O2/N2-1</f>
        <v>8.0000000000000071E-2</v>
      </c>
      <c r="P14" s="6">
        <f>P2/O2-1</f>
        <v>8.0000000000000071E-2</v>
      </c>
      <c r="R14" s="8" t="s">
        <v>34</v>
      </c>
      <c r="S14" s="9">
        <v>0.01</v>
      </c>
    </row>
    <row r="15" spans="1:114" x14ac:dyDescent="0.25">
      <c r="A15" s="2" t="s">
        <v>17</v>
      </c>
      <c r="R15" s="2" t="s">
        <v>36</v>
      </c>
      <c r="S15" s="9">
        <v>0.08</v>
      </c>
    </row>
    <row r="16" spans="1:114" x14ac:dyDescent="0.25">
      <c r="A16" s="2" t="s">
        <v>19</v>
      </c>
      <c r="I16" s="7">
        <f>I9/I8</f>
        <v>0.27492795389048996</v>
      </c>
      <c r="J16" s="7">
        <f>J9/J8</f>
        <v>0.28252418407015645</v>
      </c>
      <c r="K16" s="7">
        <f>K9/K8</f>
        <v>0.30336854694040261</v>
      </c>
      <c r="L16" s="7">
        <v>0.21</v>
      </c>
      <c r="M16" s="7">
        <v>0.21</v>
      </c>
      <c r="N16" s="7">
        <v>0.21</v>
      </c>
      <c r="O16" s="7">
        <v>0.21</v>
      </c>
      <c r="P16" s="7">
        <v>0.21</v>
      </c>
      <c r="R16" s="2" t="s">
        <v>35</v>
      </c>
      <c r="S16" s="2">
        <f>NPV(S15,L24:XFD24)+Sheet1!D5-Sheet1!D6</f>
        <v>44635.756250944694</v>
      </c>
    </row>
    <row r="17" spans="1:113" x14ac:dyDescent="0.25">
      <c r="R17" s="2" t="s">
        <v>1</v>
      </c>
      <c r="S17" s="2">
        <f>S16/Sheet1!D3</f>
        <v>386.3865119843552</v>
      </c>
    </row>
    <row r="18" spans="1:113" s="3" customFormat="1" x14ac:dyDescent="0.25">
      <c r="A18" s="3" t="s">
        <v>20</v>
      </c>
      <c r="I18" s="6">
        <f>I4/I2</f>
        <v>0.55389926638308362</v>
      </c>
      <c r="J18" s="6">
        <f>J4/J2</f>
        <v>0.58314014533282044</v>
      </c>
      <c r="K18" s="6">
        <f>K4/K2</f>
        <v>0.59224978985842591</v>
      </c>
      <c r="L18" s="6">
        <v>0.59</v>
      </c>
      <c r="M18" s="6">
        <v>0.59</v>
      </c>
      <c r="N18" s="6">
        <v>0.59</v>
      </c>
      <c r="O18" s="6">
        <v>0.59</v>
      </c>
      <c r="P18" s="6">
        <v>0.59</v>
      </c>
      <c r="R18" s="8" t="s">
        <v>37</v>
      </c>
      <c r="S18" s="6">
        <f>S17/Sheet1!D2-1</f>
        <v>0.43106115549761181</v>
      </c>
    </row>
    <row r="19" spans="1:113" x14ac:dyDescent="0.25">
      <c r="A19" s="2" t="s">
        <v>21</v>
      </c>
      <c r="I19" s="7">
        <f>I6/I2</f>
        <v>0.21392022686640769</v>
      </c>
      <c r="J19" s="7">
        <f t="shared" ref="J19:P19" si="16">J6/J2</f>
        <v>0.22997515411724345</v>
      </c>
      <c r="K19" s="7">
        <f t="shared" si="16"/>
        <v>0.23691691616059538</v>
      </c>
      <c r="L19" s="7">
        <f t="shared" si="16"/>
        <v>0.23466712630216935</v>
      </c>
      <c r="M19" s="7">
        <f t="shared" si="16"/>
        <v>0.23466712630216938</v>
      </c>
      <c r="N19" s="7">
        <f t="shared" si="16"/>
        <v>0.2346671263021694</v>
      </c>
      <c r="O19" s="7">
        <f t="shared" si="16"/>
        <v>0.23466712630216938</v>
      </c>
      <c r="P19" s="7">
        <f t="shared" si="16"/>
        <v>0.23466712630216938</v>
      </c>
    </row>
    <row r="20" spans="1:113" x14ac:dyDescent="0.25">
      <c r="A20" s="2" t="s">
        <v>22</v>
      </c>
      <c r="I20" s="7">
        <f>I24/I10</f>
        <v>0.26057233704292532</v>
      </c>
      <c r="J20" s="7">
        <f>J24/J10</f>
        <v>1.035912298387097</v>
      </c>
      <c r="K20" s="7">
        <f>K24/K10</f>
        <v>0.90615164520743907</v>
      </c>
      <c r="L20" s="7">
        <v>1</v>
      </c>
      <c r="M20" s="7">
        <v>1</v>
      </c>
      <c r="N20" s="7">
        <v>1</v>
      </c>
      <c r="O20" s="7">
        <v>1</v>
      </c>
      <c r="P20" s="7">
        <v>1</v>
      </c>
    </row>
    <row r="21" spans="1:113" x14ac:dyDescent="0.25">
      <c r="J21" s="7"/>
    </row>
    <row r="22" spans="1:113" x14ac:dyDescent="0.25">
      <c r="A22" s="2" t="s">
        <v>23</v>
      </c>
      <c r="I22" s="2">
        <v>966.4</v>
      </c>
      <c r="J22" s="2">
        <v>2296</v>
      </c>
      <c r="K22" s="2">
        <v>2272.6999999999998</v>
      </c>
    </row>
    <row r="23" spans="1:113" x14ac:dyDescent="0.25">
      <c r="A23" s="2" t="s">
        <v>24</v>
      </c>
      <c r="I23" s="2">
        <v>638.6</v>
      </c>
      <c r="J23" s="2">
        <v>651.79999999999995</v>
      </c>
      <c r="K23" s="2">
        <v>689.2</v>
      </c>
    </row>
    <row r="24" spans="1:113" s="3" customFormat="1" x14ac:dyDescent="0.25">
      <c r="A24" s="3" t="s">
        <v>25</v>
      </c>
      <c r="I24" s="3">
        <f>I22-I23</f>
        <v>327.79999999999995</v>
      </c>
      <c r="J24" s="3">
        <f t="shared" ref="J24:K24" si="17">J22-J23</f>
        <v>1644.2</v>
      </c>
      <c r="K24" s="3">
        <f t="shared" si="17"/>
        <v>1583.4999999999998</v>
      </c>
      <c r="L24" s="3">
        <f>L20*L10</f>
        <v>2145.7469027999996</v>
      </c>
      <c r="M24" s="3">
        <f t="shared" ref="M24:P24" si="18">M20*M10</f>
        <v>2417.0495558167195</v>
      </c>
      <c r="N24" s="3">
        <f t="shared" si="18"/>
        <v>2714.7794945723526</v>
      </c>
      <c r="O24" s="3">
        <f t="shared" si="18"/>
        <v>3041.2747756097961</v>
      </c>
      <c r="P24" s="3">
        <f t="shared" si="18"/>
        <v>3399.0711116079915</v>
      </c>
      <c r="Q24" s="3">
        <f>P24*(1+$S$14)</f>
        <v>3433.0618227240716</v>
      </c>
      <c r="R24" s="3">
        <f t="shared" ref="R24:CC24" si="19">Q24*(1+$S$14)</f>
        <v>3467.3924409513124</v>
      </c>
      <c r="S24" s="3">
        <f t="shared" si="19"/>
        <v>3502.0663653608258</v>
      </c>
      <c r="T24" s="3">
        <f t="shared" si="19"/>
        <v>3537.0870290144339</v>
      </c>
      <c r="U24" s="3">
        <f t="shared" si="19"/>
        <v>3572.4578993045784</v>
      </c>
      <c r="V24" s="3">
        <f t="shared" si="19"/>
        <v>3608.1824782976241</v>
      </c>
      <c r="W24" s="3">
        <f t="shared" si="19"/>
        <v>3644.2643030806003</v>
      </c>
      <c r="X24" s="3">
        <f t="shared" si="19"/>
        <v>3680.7069461114061</v>
      </c>
      <c r="Y24" s="3">
        <f t="shared" si="19"/>
        <v>3717.5140155725203</v>
      </c>
      <c r="Z24" s="3">
        <f t="shared" si="19"/>
        <v>3754.6891557282456</v>
      </c>
      <c r="AA24" s="3">
        <f t="shared" si="19"/>
        <v>3792.236047285528</v>
      </c>
      <c r="AB24" s="3">
        <f t="shared" si="19"/>
        <v>3830.1584077583834</v>
      </c>
      <c r="AC24" s="3">
        <f t="shared" si="19"/>
        <v>3868.4599918359672</v>
      </c>
      <c r="AD24" s="3">
        <f t="shared" si="19"/>
        <v>3907.1445917543269</v>
      </c>
      <c r="AE24" s="3">
        <f t="shared" si="19"/>
        <v>3946.2160376718703</v>
      </c>
      <c r="AF24" s="3">
        <f t="shared" si="19"/>
        <v>3985.6781980485889</v>
      </c>
      <c r="AG24" s="3">
        <f t="shared" si="19"/>
        <v>4025.5349800290746</v>
      </c>
      <c r="AH24" s="3">
        <f t="shared" si="19"/>
        <v>4065.7903298293654</v>
      </c>
      <c r="AI24" s="3">
        <f t="shared" si="19"/>
        <v>4106.4482331276595</v>
      </c>
      <c r="AJ24" s="3">
        <f t="shared" si="19"/>
        <v>4147.5127154589363</v>
      </c>
      <c r="AK24" s="3">
        <f t="shared" si="19"/>
        <v>4188.9878426135256</v>
      </c>
      <c r="AL24" s="3">
        <f t="shared" si="19"/>
        <v>4230.8777210396611</v>
      </c>
      <c r="AM24" s="3">
        <f t="shared" si="19"/>
        <v>4273.1864982500574</v>
      </c>
      <c r="AN24" s="3">
        <f t="shared" si="19"/>
        <v>4315.9183632325585</v>
      </c>
      <c r="AO24" s="3">
        <f t="shared" si="19"/>
        <v>4359.0775468648844</v>
      </c>
      <c r="AP24" s="3">
        <f t="shared" si="19"/>
        <v>4402.6683223335331</v>
      </c>
      <c r="AQ24" s="3">
        <f t="shared" si="19"/>
        <v>4446.6950055568686</v>
      </c>
      <c r="AR24" s="3">
        <f t="shared" si="19"/>
        <v>4491.1619556124369</v>
      </c>
      <c r="AS24" s="3">
        <f t="shared" si="19"/>
        <v>4536.0735751685615</v>
      </c>
      <c r="AT24" s="3">
        <f t="shared" si="19"/>
        <v>4581.4343109202473</v>
      </c>
      <c r="AU24" s="3">
        <f t="shared" si="19"/>
        <v>4627.2486540294494</v>
      </c>
      <c r="AV24" s="3">
        <f t="shared" si="19"/>
        <v>4673.5211405697437</v>
      </c>
      <c r="AW24" s="3">
        <f t="shared" si="19"/>
        <v>4720.2563519754412</v>
      </c>
      <c r="AX24" s="3">
        <f t="shared" si="19"/>
        <v>4767.4589154951955</v>
      </c>
      <c r="AY24" s="3">
        <f t="shared" si="19"/>
        <v>4815.1335046501472</v>
      </c>
      <c r="AZ24" s="3">
        <f t="shared" si="19"/>
        <v>4863.2848396966483</v>
      </c>
      <c r="BA24" s="3">
        <f t="shared" si="19"/>
        <v>4911.9176880936147</v>
      </c>
      <c r="BB24" s="3">
        <f t="shared" si="19"/>
        <v>4961.0368649745506</v>
      </c>
      <c r="BC24" s="3">
        <f t="shared" si="19"/>
        <v>5010.6472336242959</v>
      </c>
      <c r="BD24" s="3">
        <f t="shared" si="19"/>
        <v>5060.7537059605393</v>
      </c>
      <c r="BE24" s="3">
        <f t="shared" si="19"/>
        <v>5111.3612430201447</v>
      </c>
      <c r="BF24" s="3">
        <f t="shared" si="19"/>
        <v>5162.4748554503458</v>
      </c>
      <c r="BG24" s="3">
        <f t="shared" si="19"/>
        <v>5214.0996040048494</v>
      </c>
      <c r="BH24" s="3">
        <f t="shared" si="19"/>
        <v>5266.2406000448982</v>
      </c>
      <c r="BI24" s="3">
        <f t="shared" si="19"/>
        <v>5318.903006045347</v>
      </c>
      <c r="BJ24" s="3">
        <f t="shared" si="19"/>
        <v>5372.0920361058006</v>
      </c>
      <c r="BK24" s="3">
        <f t="shared" si="19"/>
        <v>5425.8129564668589</v>
      </c>
      <c r="BL24" s="3">
        <f t="shared" si="19"/>
        <v>5480.0710860315276</v>
      </c>
      <c r="BM24" s="3">
        <f t="shared" si="19"/>
        <v>5534.8717968918427</v>
      </c>
      <c r="BN24" s="3">
        <f t="shared" si="19"/>
        <v>5590.2205148607609</v>
      </c>
      <c r="BO24" s="3">
        <f t="shared" si="19"/>
        <v>5646.1227200093681</v>
      </c>
      <c r="BP24" s="3">
        <f t="shared" si="19"/>
        <v>5702.5839472094622</v>
      </c>
      <c r="BQ24" s="3">
        <f t="shared" si="19"/>
        <v>5759.6097866815571</v>
      </c>
      <c r="BR24" s="3">
        <f t="shared" si="19"/>
        <v>5817.2058845483725</v>
      </c>
      <c r="BS24" s="3">
        <f t="shared" si="19"/>
        <v>5875.3779433938562</v>
      </c>
      <c r="BT24" s="3">
        <f t="shared" si="19"/>
        <v>5934.1317228277949</v>
      </c>
      <c r="BU24" s="3">
        <f t="shared" si="19"/>
        <v>5993.4730400560729</v>
      </c>
      <c r="BV24" s="3">
        <f t="shared" si="19"/>
        <v>6053.4077704566334</v>
      </c>
      <c r="BW24" s="3">
        <f t="shared" si="19"/>
        <v>6113.9418481612001</v>
      </c>
      <c r="BX24" s="3">
        <f t="shared" si="19"/>
        <v>6175.0812666428119</v>
      </c>
      <c r="BY24" s="3">
        <f t="shared" si="19"/>
        <v>6236.8320793092398</v>
      </c>
      <c r="BZ24" s="3">
        <f t="shared" si="19"/>
        <v>6299.2004001023324</v>
      </c>
      <c r="CA24" s="3">
        <f t="shared" si="19"/>
        <v>6362.1924041033562</v>
      </c>
      <c r="CB24" s="3">
        <f t="shared" si="19"/>
        <v>6425.8143281443899</v>
      </c>
      <c r="CC24" s="3">
        <f t="shared" si="19"/>
        <v>6490.072471425834</v>
      </c>
      <c r="CD24" s="3">
        <f t="shared" ref="CD24:DI24" si="20">CC24*(1+$S$14)</f>
        <v>6554.9731961400921</v>
      </c>
      <c r="CE24" s="3">
        <f t="shared" si="20"/>
        <v>6620.5229281014927</v>
      </c>
      <c r="CF24" s="3">
        <f t="shared" si="20"/>
        <v>6686.7281573825076</v>
      </c>
      <c r="CG24" s="3">
        <f t="shared" si="20"/>
        <v>6753.5954389563331</v>
      </c>
      <c r="CH24" s="3">
        <f t="shared" si="20"/>
        <v>6821.1313933458969</v>
      </c>
      <c r="CI24" s="3">
        <f t="shared" si="20"/>
        <v>6889.3427072793556</v>
      </c>
      <c r="CJ24" s="3">
        <f t="shared" si="20"/>
        <v>6958.2361343521488</v>
      </c>
      <c r="CK24" s="3">
        <f t="shared" si="20"/>
        <v>7027.8184956956702</v>
      </c>
      <c r="CL24" s="3">
        <f t="shared" si="20"/>
        <v>7098.0966806526267</v>
      </c>
      <c r="CM24" s="3">
        <f t="shared" si="20"/>
        <v>7169.077647459153</v>
      </c>
      <c r="CN24" s="3">
        <f t="shared" si="20"/>
        <v>7240.768423933745</v>
      </c>
      <c r="CO24" s="3">
        <f t="shared" si="20"/>
        <v>7313.1761081730829</v>
      </c>
      <c r="CP24" s="3">
        <f t="shared" si="20"/>
        <v>7386.3078692548133</v>
      </c>
      <c r="CQ24" s="3">
        <f t="shared" si="20"/>
        <v>7460.1709479473611</v>
      </c>
      <c r="CR24" s="3">
        <f t="shared" si="20"/>
        <v>7534.7726574268345</v>
      </c>
      <c r="CS24" s="3">
        <f t="shared" si="20"/>
        <v>7610.120384001103</v>
      </c>
      <c r="CT24" s="3">
        <f t="shared" si="20"/>
        <v>7686.2215878411143</v>
      </c>
      <c r="CU24" s="3">
        <f t="shared" si="20"/>
        <v>7763.0838037195253</v>
      </c>
      <c r="CV24" s="3">
        <f t="shared" si="20"/>
        <v>7840.714641756721</v>
      </c>
      <c r="CW24" s="3">
        <f t="shared" si="20"/>
        <v>7919.1217881742887</v>
      </c>
      <c r="CX24" s="3">
        <f t="shared" si="20"/>
        <v>7998.3130060560316</v>
      </c>
      <c r="CY24" s="3">
        <f t="shared" si="20"/>
        <v>8078.2961361165917</v>
      </c>
      <c r="CZ24" s="3">
        <f t="shared" si="20"/>
        <v>8159.0790974777574</v>
      </c>
      <c r="DA24" s="3">
        <f t="shared" si="20"/>
        <v>8240.6698884525358</v>
      </c>
      <c r="DB24" s="3">
        <f t="shared" si="20"/>
        <v>8323.0765873370619</v>
      </c>
      <c r="DC24" s="3">
        <f t="shared" si="20"/>
        <v>8406.3073532104318</v>
      </c>
      <c r="DD24" s="3">
        <f t="shared" si="20"/>
        <v>8490.3704267425364</v>
      </c>
      <c r="DE24" s="3">
        <f t="shared" si="20"/>
        <v>8575.2741310099627</v>
      </c>
      <c r="DF24" s="3">
        <f t="shared" si="20"/>
        <v>8661.0268723200625</v>
      </c>
      <c r="DG24" s="3">
        <f t="shared" si="20"/>
        <v>8747.6371410432639</v>
      </c>
      <c r="DH24" s="3">
        <f t="shared" si="20"/>
        <v>8835.1135124536959</v>
      </c>
      <c r="DI24" s="3">
        <f t="shared" si="20"/>
        <v>8923.4646475782338</v>
      </c>
    </row>
    <row r="26" spans="1:113" x14ac:dyDescent="0.25">
      <c r="A26" s="2" t="s">
        <v>26</v>
      </c>
      <c r="K26" s="2">
        <f>K28-K30</f>
        <v>544.70000000000005</v>
      </c>
      <c r="L26" s="2">
        <f>K26+L10</f>
        <v>2690.4469027999994</v>
      </c>
      <c r="M26" s="2">
        <f t="shared" ref="M26:P26" si="21">L26+M10</f>
        <v>5107.4964586167189</v>
      </c>
      <c r="N26" s="2">
        <f t="shared" si="21"/>
        <v>7822.2759531890715</v>
      </c>
      <c r="O26" s="2">
        <f t="shared" si="21"/>
        <v>10863.550728798868</v>
      </c>
      <c r="P26" s="2">
        <f t="shared" si="21"/>
        <v>14262.621840406859</v>
      </c>
    </row>
    <row r="28" spans="1:113" x14ac:dyDescent="0.25">
      <c r="A28" s="2" t="s">
        <v>4</v>
      </c>
      <c r="K28" s="2">
        <v>1984.3</v>
      </c>
    </row>
    <row r="30" spans="1:113" x14ac:dyDescent="0.25">
      <c r="A30" s="2" t="s">
        <v>5</v>
      </c>
      <c r="K30" s="2">
        <f>1300.6+98.2+40.8</f>
        <v>1439.6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Render Flores</dc:creator>
  <cp:lastModifiedBy>Liam Render Flores</cp:lastModifiedBy>
  <dcterms:created xsi:type="dcterms:W3CDTF">2025-04-25T03:36:14Z</dcterms:created>
  <dcterms:modified xsi:type="dcterms:W3CDTF">2025-04-25T03:53:25Z</dcterms:modified>
</cp:coreProperties>
</file>