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32DE996-7016-45E0-A740-4EC536AE6CAF}" xr6:coauthVersionLast="47" xr6:coauthVersionMax="47" xr10:uidLastSave="{00000000-0000-0000-0000-000000000000}"/>
  <bookViews>
    <workbookView xWindow="2295" yWindow="285" windowWidth="21945" windowHeight="14610" activeTab="1" xr2:uid="{09F161B0-F89E-4C8B-8031-C3ED112ACB2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M6" i="2" s="1"/>
  <c r="N6" i="2" s="1"/>
  <c r="O6" i="2" s="1"/>
  <c r="K6" i="2"/>
  <c r="H6" i="2"/>
  <c r="I6" i="2"/>
  <c r="J6" i="2"/>
  <c r="G6" i="2"/>
  <c r="F11" i="2"/>
  <c r="G11" i="2" s="1"/>
  <c r="F12" i="2"/>
  <c r="D30" i="2"/>
  <c r="E30" i="2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C30" i="2"/>
  <c r="C26" i="2" s="1"/>
  <c r="E35" i="2"/>
  <c r="E33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D12" i="2"/>
  <c r="E12" i="2"/>
  <c r="C12" i="2"/>
  <c r="D6" i="2"/>
  <c r="D8" i="2" s="1"/>
  <c r="D24" i="2" s="1"/>
  <c r="E6" i="2"/>
  <c r="E8" i="2"/>
  <c r="E24" i="2" s="1"/>
  <c r="C6" i="2"/>
  <c r="C8" i="2" s="1"/>
  <c r="P6" i="1"/>
  <c r="P5" i="1"/>
  <c r="P4" i="1"/>
  <c r="P7" i="1" s="1"/>
  <c r="D26" i="2" l="1"/>
  <c r="E22" i="2"/>
  <c r="D22" i="2"/>
  <c r="C13" i="2"/>
  <c r="C16" i="2" s="1"/>
  <c r="C18" i="2" s="1"/>
  <c r="C20" i="2" s="1"/>
  <c r="K22" i="2"/>
  <c r="K7" i="2"/>
  <c r="G12" i="2"/>
  <c r="H11" i="2"/>
  <c r="I11" i="2" s="1"/>
  <c r="E32" i="2"/>
  <c r="F15" i="2" s="1"/>
  <c r="C25" i="2"/>
  <c r="C24" i="2"/>
  <c r="H12" i="2"/>
  <c r="K8" i="2"/>
  <c r="J11" i="2"/>
  <c r="I12" i="2"/>
  <c r="F30" i="2"/>
  <c r="F7" i="2"/>
  <c r="F8" i="2" s="1"/>
  <c r="G22" i="2"/>
  <c r="G7" i="2"/>
  <c r="G8" i="2" s="1"/>
  <c r="F22" i="2"/>
  <c r="E13" i="2"/>
  <c r="D13" i="2"/>
  <c r="L22" i="2" l="1"/>
  <c r="L7" i="2"/>
  <c r="L8" i="2" s="1"/>
  <c r="D16" i="2"/>
  <c r="D18" i="2" s="1"/>
  <c r="D20" i="2" s="1"/>
  <c r="D25" i="2"/>
  <c r="E16" i="2"/>
  <c r="E18" i="2" s="1"/>
  <c r="E20" i="2" s="1"/>
  <c r="E25" i="2"/>
  <c r="J12" i="2"/>
  <c r="K11" i="2"/>
  <c r="G30" i="2"/>
  <c r="G13" i="2"/>
  <c r="G25" i="2" s="1"/>
  <c r="F13" i="2"/>
  <c r="H22" i="2"/>
  <c r="H7" i="2"/>
  <c r="H8" i="2" s="1"/>
  <c r="M7" i="2" l="1"/>
  <c r="M8" i="2" s="1"/>
  <c r="M22" i="2"/>
  <c r="L11" i="2"/>
  <c r="K12" i="2"/>
  <c r="K13" i="2" s="1"/>
  <c r="K25" i="2" s="1"/>
  <c r="H30" i="2"/>
  <c r="H13" i="2"/>
  <c r="F25" i="2"/>
  <c r="F16" i="2"/>
  <c r="F17" i="2" s="1"/>
  <c r="I22" i="2"/>
  <c r="I7" i="2"/>
  <c r="I8" i="2" s="1"/>
  <c r="N22" i="2" l="1"/>
  <c r="N7" i="2"/>
  <c r="N8" i="2" s="1"/>
  <c r="L12" i="2"/>
  <c r="L13" i="2" s="1"/>
  <c r="M11" i="2"/>
  <c r="I13" i="2"/>
  <c r="I25" i="2" s="1"/>
  <c r="J30" i="2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I30" i="2"/>
  <c r="J22" i="2"/>
  <c r="J7" i="2"/>
  <c r="J8" i="2" s="1"/>
  <c r="F18" i="2"/>
  <c r="H25" i="2"/>
  <c r="O7" i="2" l="1"/>
  <c r="O8" i="2" s="1"/>
  <c r="O22" i="2"/>
  <c r="N11" i="2"/>
  <c r="M12" i="2"/>
  <c r="M13" i="2" s="1"/>
  <c r="L25" i="2"/>
  <c r="F20" i="2"/>
  <c r="F32" i="2"/>
  <c r="J13" i="2"/>
  <c r="M25" i="2" l="1"/>
  <c r="N12" i="2"/>
  <c r="N13" i="2" s="1"/>
  <c r="O11" i="2"/>
  <c r="O12" i="2" s="1"/>
  <c r="O13" i="2" s="1"/>
  <c r="G15" i="2"/>
  <c r="G16" i="2" s="1"/>
  <c r="J25" i="2"/>
  <c r="G17" i="2" l="1"/>
  <c r="G18" i="2" s="1"/>
  <c r="N25" i="2"/>
  <c r="O25" i="2"/>
  <c r="G20" i="2" l="1"/>
  <c r="G32" i="2"/>
  <c r="H15" i="2" s="1"/>
  <c r="H16" i="2" s="1"/>
  <c r="H17" i="2" s="1"/>
  <c r="H18" i="2" s="1"/>
  <c r="H20" i="2" l="1"/>
  <c r="H32" i="2"/>
  <c r="I15" i="2" s="1"/>
  <c r="I16" i="2" s="1"/>
  <c r="I17" i="2" s="1"/>
  <c r="I18" i="2" s="1"/>
  <c r="I20" i="2" l="1"/>
  <c r="I32" i="2"/>
  <c r="J15" i="2" l="1"/>
  <c r="J16" i="2" s="1"/>
  <c r="J17" i="2" l="1"/>
  <c r="J18" i="2" s="1"/>
  <c r="J32" i="2" l="1"/>
  <c r="J20" i="2"/>
  <c r="K15" i="2" l="1"/>
  <c r="K16" i="2" s="1"/>
  <c r="K17" i="2" l="1"/>
  <c r="K18" i="2"/>
  <c r="K20" i="2" l="1"/>
  <c r="K32" i="2"/>
  <c r="L15" i="2" l="1"/>
  <c r="L16" i="2" s="1"/>
  <c r="L17" i="2" l="1"/>
  <c r="L18" i="2"/>
  <c r="L20" i="2" l="1"/>
  <c r="L32" i="2"/>
  <c r="M15" i="2" l="1"/>
  <c r="M16" i="2" s="1"/>
  <c r="M17" i="2" l="1"/>
  <c r="M18" i="2" s="1"/>
  <c r="M20" i="2" l="1"/>
  <c r="M32" i="2"/>
  <c r="N15" i="2" l="1"/>
  <c r="N16" i="2" s="1"/>
  <c r="N17" i="2" s="1"/>
  <c r="N18" i="2" s="1"/>
  <c r="N32" i="2" s="1"/>
  <c r="O15" i="2" l="1"/>
  <c r="O16" i="2" s="1"/>
  <c r="O17" i="2" s="1"/>
  <c r="O18" i="2" s="1"/>
  <c r="O32" i="2" s="1"/>
  <c r="N20" i="2"/>
  <c r="O20" i="2" l="1"/>
  <c r="P18" i="2"/>
  <c r="Q18" i="2" l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R13" i="2" s="1"/>
  <c r="R14" i="2" s="1"/>
  <c r="R15" i="2" s="1"/>
</calcChain>
</file>

<file path=xl/sharedStrings.xml><?xml version="1.0" encoding="utf-8"?>
<sst xmlns="http://schemas.openxmlformats.org/spreadsheetml/2006/main" count="44" uniqueCount="38">
  <si>
    <t>Price</t>
  </si>
  <si>
    <t>Shares</t>
  </si>
  <si>
    <t>MC</t>
  </si>
  <si>
    <t>Cash</t>
  </si>
  <si>
    <t>Debt</t>
  </si>
  <si>
    <t>EV</t>
  </si>
  <si>
    <t>Royalties</t>
  </si>
  <si>
    <t>Product Sales</t>
  </si>
  <si>
    <t>Collaborative Agreements</t>
  </si>
  <si>
    <t>Revenue</t>
  </si>
  <si>
    <t>COGS</t>
  </si>
  <si>
    <t>Gross Profit</t>
  </si>
  <si>
    <t>Amort</t>
  </si>
  <si>
    <t>R&amp;D</t>
  </si>
  <si>
    <t>SG&amp;A</t>
  </si>
  <si>
    <t>OPEX</t>
  </si>
  <si>
    <t>Operating Income</t>
  </si>
  <si>
    <t>Investment &amp; Other</t>
  </si>
  <si>
    <t>Interest</t>
  </si>
  <si>
    <t>Pretax Income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</si>
  <si>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</si>
  <si>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</si>
  <si>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</si>
  <si>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</si>
  <si>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</si>
  <si>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</si>
  <si>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</si>
  <si>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</si>
  <si>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</si>
  <si>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</si>
  <si>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</si>
  <si>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</si>
  <si>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</si>
  <si>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</si>
  <si>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</si>
  <si>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</si>
  <si>
    <t>Q424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</si>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</sst>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3" fontId="4" fillId="0" borderId="0" xfId="1" applyNumberFormat="1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88AE-3565-48BC-80C7-C570B89CEA73}">
  <dimension ref="A1:Q7"/>
  <sheetViews>
    <sheetView zoomScale="115" zoomScaleNormal="115" workbookViewId="0">
      <selection activeCell="P3" sqref="P3"/>
    </sheetView>
  </sheetViews>
  <sheetFormatPr defaultRowHeight="12.75" x14ac:dyDescent="0.2"/>
  <cols>
    <col min="1" max="16384" width="9.140625" style="10"/>
  </cols>
  <sheetData>
    <row r="1" spans="1:17" x14ac:dyDescent="0.2">
      <c r="A1" s="9"/>
    </row>
    <row r="2" spans="1:17" x14ac:dyDescent="0.2">
      <c r="O2" s="10" t="s">
        <v>0</v>
      </c>
      <c r="P2" s="6">
        <v>54</v>
      </c>
    </row>
    <row r="3" spans="1:17" x14ac:dyDescent="0.2">
      <c r="O3" s="10" t="s">
        <v>1</v>
      </c>
      <c r="P3" s="1">
        <v>123.15300000000001</v>
      </c>
      <c r="Q3" s="10" t="s">
        <v>36</v>
      </c>
    </row>
    <row r="4" spans="1:17" x14ac:dyDescent="0.2">
      <c r="O4" s="10" t="s">
        <v>2</v>
      </c>
      <c r="P4" s="1">
        <f>P3*P2</f>
        <v>6650.2620000000006</v>
      </c>
    </row>
    <row r="5" spans="1:17" x14ac:dyDescent="0.2">
      <c r="O5" s="10" t="s">
        <v>3</v>
      </c>
      <c r="P5" s="1">
        <f>115.85+480.224</f>
        <v>596.07399999999996</v>
      </c>
      <c r="Q5" s="10" t="s">
        <v>36</v>
      </c>
    </row>
    <row r="6" spans="1:17" x14ac:dyDescent="0.2">
      <c r="O6" s="10" t="s">
        <v>4</v>
      </c>
      <c r="P6" s="1">
        <f>54.758+1505.8</f>
        <v>1560.558</v>
      </c>
      <c r="Q6" s="10" t="s">
        <v>36</v>
      </c>
    </row>
    <row r="7" spans="1:17" x14ac:dyDescent="0.2">
      <c r="O7" s="10" t="s">
        <v>5</v>
      </c>
      <c r="P7" s="1">
        <f>P4+P6-P5</f>
        <v>7614.7460000000001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40A-20B8-41C3-ABE1-B9840C2BF50D}">
  <dimension ref="A1:DG35"/>
  <sheetViews>
    <sheetView tabSelected="1" zoomScale="130" zoomScaleNormal="130" workbookViewId="0">
      <pane xSplit="2" ySplit="2" topLeftCell="D3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8.85546875" defaultRowHeight="12.75" x14ac:dyDescent="0.2"/>
  <cols>
    <col min="1" max="1" width="5.140625" style="1" customWidth="1"/>
    <col min="2" max="2" width="21.140625" style="1" customWidth="1"/>
    <col min="3" max="16384" width="8.85546875" style="1"/>
  </cols>
  <sheetData>
    <row r="1" spans="1:18" ht="14.25" x14ac:dyDescent="0.2">
      <c r="A1" s="8" t="s">
        <v>37</v>
      </c>
    </row>
    <row r="2" spans="1:18" x14ac:dyDescent="0.2">
      <c r="C2" s="2">
        <v>2022</v>
      </c>
      <c r="D2" s="2">
        <f>C2+1</f>
        <v>2023</v>
      </c>
      <c r="E2" s="2">
        <f t="shared" ref="E2:J2" si="0">D2+1</f>
        <v>2024</v>
      </c>
      <c r="F2" s="2">
        <f t="shared" si="0"/>
        <v>2025</v>
      </c>
      <c r="G2" s="2">
        <f t="shared" si="0"/>
        <v>2026</v>
      </c>
      <c r="H2" s="2">
        <f t="shared" si="0"/>
        <v>2027</v>
      </c>
      <c r="I2" s="2">
        <f t="shared" si="0"/>
        <v>2028</v>
      </c>
      <c r="J2" s="2">
        <f t="shared" si="0"/>
        <v>2029</v>
      </c>
      <c r="K2" s="2">
        <f t="shared" ref="K2" si="1">J2+1</f>
        <v>2030</v>
      </c>
      <c r="L2" s="2">
        <f t="shared" ref="L2" si="2">K2+1</f>
        <v>2031</v>
      </c>
      <c r="M2" s="2">
        <f t="shared" ref="M2" si="3">L2+1</f>
        <v>2032</v>
      </c>
      <c r="N2" s="2">
        <f t="shared" ref="N2" si="4">M2+1</f>
        <v>2033</v>
      </c>
      <c r="O2" s="2">
        <f t="shared" ref="O2" si="5">N2+1</f>
        <v>2034</v>
      </c>
    </row>
    <row r="3" spans="1:18" x14ac:dyDescent="0.2">
      <c r="B3" s="1" t="s">
        <v>6</v>
      </c>
      <c r="C3" s="1">
        <v>360.5</v>
      </c>
      <c r="D3" s="1">
        <v>447.87</v>
      </c>
      <c r="E3" s="1">
        <v>570.99</v>
      </c>
      <c r="F3" s="1">
        <v>740</v>
      </c>
    </row>
    <row r="4" spans="1:18" x14ac:dyDescent="0.2">
      <c r="B4" s="1" t="s">
        <v>7</v>
      </c>
      <c r="C4" s="1">
        <v>191.03</v>
      </c>
      <c r="D4" s="1">
        <v>300.85000000000002</v>
      </c>
      <c r="E4" s="1">
        <v>303.49200000000002</v>
      </c>
    </row>
    <row r="5" spans="1:18" x14ac:dyDescent="0.2">
      <c r="B5" s="1" t="s">
        <v>8</v>
      </c>
      <c r="C5" s="1">
        <v>108.61</v>
      </c>
      <c r="D5" s="1">
        <v>80.5</v>
      </c>
      <c r="E5" s="1">
        <v>140.84</v>
      </c>
    </row>
    <row r="6" spans="1:18" s="3" customFormat="1" x14ac:dyDescent="0.2">
      <c r="B6" s="3" t="s">
        <v>9</v>
      </c>
      <c r="C6" s="3">
        <f>SUM(C3:C5)</f>
        <v>660.14</v>
      </c>
      <c r="D6" s="3">
        <f t="shared" ref="D6:E6" si="6">SUM(D3:D5)</f>
        <v>829.22</v>
      </c>
      <c r="E6" s="3">
        <f t="shared" si="6"/>
        <v>1015.322</v>
      </c>
      <c r="F6" s="3">
        <v>1200</v>
      </c>
      <c r="G6" s="3">
        <f>F6*1.07</f>
        <v>1284</v>
      </c>
      <c r="H6" s="3">
        <f t="shared" ref="H6:J6" si="7">G6*1.07</f>
        <v>1373.88</v>
      </c>
      <c r="I6" s="3">
        <f t="shared" si="7"/>
        <v>1470.0516000000002</v>
      </c>
      <c r="J6" s="3">
        <f t="shared" si="7"/>
        <v>1572.9552120000003</v>
      </c>
      <c r="K6" s="3">
        <f>J6*1.03</f>
        <v>1620.1438683600004</v>
      </c>
      <c r="L6" s="3">
        <f t="shared" ref="L6:O6" si="8">K6*1.03</f>
        <v>1668.7481844108004</v>
      </c>
      <c r="M6" s="3">
        <f t="shared" si="8"/>
        <v>1718.8106299431245</v>
      </c>
      <c r="N6" s="3">
        <f t="shared" si="8"/>
        <v>1770.3749488414182</v>
      </c>
      <c r="O6" s="3">
        <f t="shared" si="8"/>
        <v>1823.4861973066609</v>
      </c>
    </row>
    <row r="7" spans="1:18" x14ac:dyDescent="0.2">
      <c r="B7" s="1" t="s">
        <v>10</v>
      </c>
      <c r="C7" s="1">
        <v>139.30000000000001</v>
      </c>
      <c r="D7" s="1">
        <v>192.4</v>
      </c>
      <c r="E7" s="1">
        <v>159.4</v>
      </c>
      <c r="F7" s="1">
        <f>F6*(1-F24)</f>
        <v>192.00000000000003</v>
      </c>
      <c r="G7" s="1">
        <f>G6*(1-G24)</f>
        <v>256.79999999999995</v>
      </c>
      <c r="H7" s="1">
        <f>H6*(1-H24)</f>
        <v>274.77599999999995</v>
      </c>
      <c r="I7" s="1">
        <f>I6*(1-I24)</f>
        <v>294.01031999999998</v>
      </c>
      <c r="J7" s="1">
        <f>J6*(1-J24)</f>
        <v>314.59104239999999</v>
      </c>
      <c r="K7" s="1">
        <f>K6*(1-K24)</f>
        <v>324.028773672</v>
      </c>
      <c r="L7" s="1">
        <f>L6*(1-L24)</f>
        <v>333.74963688216002</v>
      </c>
      <c r="M7" s="1">
        <f>M6*(1-M24)</f>
        <v>343.7621259886248</v>
      </c>
      <c r="N7" s="1">
        <f>N6*(1-N24)</f>
        <v>354.07498976828356</v>
      </c>
      <c r="O7" s="1">
        <f>O6*(1-O24)</f>
        <v>364.69723946133212</v>
      </c>
    </row>
    <row r="8" spans="1:18" x14ac:dyDescent="0.2">
      <c r="B8" s="1" t="s">
        <v>11</v>
      </c>
      <c r="C8" s="1">
        <f>C6-C7</f>
        <v>520.83999999999992</v>
      </c>
      <c r="D8" s="1">
        <f t="shared" ref="D8:E8" si="9">D6-D7</f>
        <v>636.82000000000005</v>
      </c>
      <c r="E8" s="1">
        <f t="shared" si="9"/>
        <v>855.92200000000003</v>
      </c>
      <c r="F8" s="1">
        <f t="shared" ref="F8" si="10">F6-F7</f>
        <v>1008</v>
      </c>
      <c r="G8" s="1">
        <f t="shared" ref="G8" si="11">G6-G7</f>
        <v>1027.2</v>
      </c>
      <c r="H8" s="1">
        <f t="shared" ref="H8" si="12">H6-H7</f>
        <v>1099.1040000000003</v>
      </c>
      <c r="I8" s="1">
        <f t="shared" ref="I8" si="13">I6-I7</f>
        <v>1176.0412800000004</v>
      </c>
      <c r="J8" s="1">
        <f t="shared" ref="J8:O8" si="14">J6-J7</f>
        <v>1258.3641696000004</v>
      </c>
      <c r="K8" s="1">
        <f t="shared" si="14"/>
        <v>1296.1150946880005</v>
      </c>
      <c r="L8" s="1">
        <f t="shared" si="14"/>
        <v>1334.9985475286403</v>
      </c>
      <c r="M8" s="1">
        <f t="shared" si="14"/>
        <v>1375.0485039544997</v>
      </c>
      <c r="N8" s="1">
        <f t="shared" si="14"/>
        <v>1416.2999590731347</v>
      </c>
      <c r="O8" s="1">
        <f t="shared" si="14"/>
        <v>1458.7889578453287</v>
      </c>
    </row>
    <row r="9" spans="1:18" x14ac:dyDescent="0.2">
      <c r="B9" s="1" t="s">
        <v>12</v>
      </c>
      <c r="C9" s="1">
        <v>43.14</v>
      </c>
      <c r="D9" s="1">
        <v>73.8</v>
      </c>
      <c r="E9" s="1">
        <v>71.05</v>
      </c>
    </row>
    <row r="10" spans="1:18" x14ac:dyDescent="0.2">
      <c r="B10" s="1" t="s">
        <v>13</v>
      </c>
      <c r="C10" s="1">
        <v>66.599999999999994</v>
      </c>
      <c r="D10" s="1">
        <v>76.400000000000006</v>
      </c>
      <c r="E10" s="1">
        <v>79.099999999999994</v>
      </c>
      <c r="Q10" s="1" t="s">
        <v>31</v>
      </c>
      <c r="R10" s="4">
        <v>0.02</v>
      </c>
    </row>
    <row r="11" spans="1:18" x14ac:dyDescent="0.2">
      <c r="B11" s="1" t="s">
        <v>14</v>
      </c>
      <c r="C11" s="1">
        <v>143.5</v>
      </c>
      <c r="D11" s="1">
        <v>149.1</v>
      </c>
      <c r="E11" s="1">
        <v>154.30000000000001</v>
      </c>
      <c r="F11" s="1">
        <f>E11*1.04</f>
        <v>160.47200000000001</v>
      </c>
      <c r="G11" s="1">
        <f t="shared" ref="G11:J11" si="15">F11*1.04</f>
        <v>166.89088000000001</v>
      </c>
      <c r="H11" s="1">
        <f t="shared" si="15"/>
        <v>173.56651520000003</v>
      </c>
      <c r="I11" s="1">
        <f t="shared" si="15"/>
        <v>180.50917580800004</v>
      </c>
      <c r="J11" s="1">
        <f t="shared" si="15"/>
        <v>187.72954284032005</v>
      </c>
      <c r="K11" s="1">
        <f t="shared" ref="K11:O11" si="16">J11*1.04</f>
        <v>195.23872455393285</v>
      </c>
      <c r="L11" s="1">
        <f t="shared" si="16"/>
        <v>203.04827353609016</v>
      </c>
      <c r="M11" s="1">
        <f t="shared" si="16"/>
        <v>211.17020447753379</v>
      </c>
      <c r="N11" s="1">
        <f t="shared" si="16"/>
        <v>219.61701265663515</v>
      </c>
      <c r="O11" s="1">
        <f t="shared" si="16"/>
        <v>228.40169316290056</v>
      </c>
      <c r="Q11" s="1" t="s">
        <v>32</v>
      </c>
      <c r="R11" s="4">
        <v>-0.01</v>
      </c>
    </row>
    <row r="12" spans="1:18" x14ac:dyDescent="0.2">
      <c r="B12" s="1" t="s">
        <v>15</v>
      </c>
      <c r="C12" s="1">
        <f>SUM(C9:C11)</f>
        <v>253.24</v>
      </c>
      <c r="D12" s="1">
        <f t="shared" ref="D12:J12" si="17">SUM(D9:D11)</f>
        <v>299.29999999999995</v>
      </c>
      <c r="E12" s="1">
        <f t="shared" si="17"/>
        <v>304.45</v>
      </c>
      <c r="F12" s="1">
        <f t="shared" si="17"/>
        <v>160.47200000000001</v>
      </c>
      <c r="G12" s="1">
        <f t="shared" si="17"/>
        <v>166.89088000000001</v>
      </c>
      <c r="H12" s="1">
        <f t="shared" si="17"/>
        <v>173.56651520000003</v>
      </c>
      <c r="I12" s="1">
        <f t="shared" si="17"/>
        <v>180.50917580800004</v>
      </c>
      <c r="J12" s="1">
        <f t="shared" si="17"/>
        <v>187.72954284032005</v>
      </c>
      <c r="K12" s="1">
        <f t="shared" ref="K12:O12" si="18">SUM(K9:K11)</f>
        <v>195.23872455393285</v>
      </c>
      <c r="L12" s="1">
        <f t="shared" si="18"/>
        <v>203.04827353609016</v>
      </c>
      <c r="M12" s="1">
        <f t="shared" si="18"/>
        <v>211.17020447753379</v>
      </c>
      <c r="N12" s="1">
        <f t="shared" si="18"/>
        <v>219.61701265663515</v>
      </c>
      <c r="O12" s="1">
        <f t="shared" si="18"/>
        <v>228.40169316290056</v>
      </c>
      <c r="Q12" s="1" t="s">
        <v>33</v>
      </c>
      <c r="R12" s="4">
        <v>0.09</v>
      </c>
    </row>
    <row r="13" spans="1:18" x14ac:dyDescent="0.2">
      <c r="B13" s="1" t="s">
        <v>16</v>
      </c>
      <c r="C13" s="1">
        <f>C8-C12</f>
        <v>267.59999999999991</v>
      </c>
      <c r="D13" s="1">
        <f t="shared" ref="D13:E13" si="19">D8-D12</f>
        <v>337.5200000000001</v>
      </c>
      <c r="E13" s="1">
        <f t="shared" si="19"/>
        <v>551.47199999999998</v>
      </c>
      <c r="F13" s="1">
        <f t="shared" ref="F13" si="20">F8-F12</f>
        <v>847.52800000000002</v>
      </c>
      <c r="G13" s="1">
        <f t="shared" ref="G13" si="21">G8-G12</f>
        <v>860.30912000000001</v>
      </c>
      <c r="H13" s="1">
        <f t="shared" ref="H13" si="22">H8-H12</f>
        <v>925.53748480000024</v>
      </c>
      <c r="I13" s="1">
        <f t="shared" ref="I13" si="23">I8-I12</f>
        <v>995.53210419200036</v>
      </c>
      <c r="J13" s="1">
        <f t="shared" ref="J13:O13" si="24">J8-J12</f>
        <v>1070.6346267596805</v>
      </c>
      <c r="K13" s="1">
        <f t="shared" si="24"/>
        <v>1100.8763701340677</v>
      </c>
      <c r="L13" s="1">
        <f t="shared" si="24"/>
        <v>1131.9502739925501</v>
      </c>
      <c r="M13" s="1">
        <f t="shared" si="24"/>
        <v>1163.8782994769658</v>
      </c>
      <c r="N13" s="1">
        <f t="shared" si="24"/>
        <v>1196.6829464164996</v>
      </c>
      <c r="O13" s="1">
        <f t="shared" si="24"/>
        <v>1230.3872646824282</v>
      </c>
      <c r="Q13" s="3" t="s">
        <v>34</v>
      </c>
      <c r="R13" s="3">
        <f>NPV(R12,F18:XFD18)+Main!P5-Main!P6</f>
        <v>9048.3455627447183</v>
      </c>
    </row>
    <row r="14" spans="1:18" x14ac:dyDescent="0.2">
      <c r="B14" s="1" t="s">
        <v>17</v>
      </c>
      <c r="C14" s="1">
        <v>1.05</v>
      </c>
      <c r="D14" s="1">
        <v>16.32</v>
      </c>
      <c r="E14" s="1">
        <v>23.75</v>
      </c>
      <c r="Q14" s="1" t="s">
        <v>0</v>
      </c>
      <c r="R14" s="1">
        <f>R13/Main!P3</f>
        <v>73.472392574640637</v>
      </c>
    </row>
    <row r="15" spans="1:18" x14ac:dyDescent="0.2">
      <c r="B15" s="1" t="s">
        <v>18</v>
      </c>
      <c r="C15" s="1">
        <v>-17</v>
      </c>
      <c r="D15" s="1">
        <v>-19</v>
      </c>
      <c r="E15" s="1">
        <v>-18.100000000000001</v>
      </c>
      <c r="F15" s="1">
        <f>E32*$R$10</f>
        <v>-19.289680000000001</v>
      </c>
      <c r="G15" s="1">
        <f>F32*$R$10</f>
        <v>-6.0378668799999993</v>
      </c>
      <c r="H15" s="1">
        <f>G32*$R$10</f>
        <v>7.630473169920001</v>
      </c>
      <c r="I15" s="1">
        <f>H32*$R$10</f>
        <v>22.561160497438724</v>
      </c>
      <c r="J15" s="1">
        <f>I32*$R$10</f>
        <v>38.850652732469747</v>
      </c>
      <c r="K15" s="1">
        <f>J32*$R$10</f>
        <v>56.602417204344157</v>
      </c>
      <c r="L15" s="1">
        <f>K32*$R$10</f>
        <v>75.122077801758749</v>
      </c>
      <c r="M15" s="1">
        <f>L32*$R$10</f>
        <v>94.435235430467699</v>
      </c>
      <c r="N15" s="1">
        <f>M32*$R$10</f>
        <v>114.56825198898663</v>
      </c>
      <c r="O15" s="1">
        <f>N32*$R$10</f>
        <v>135.54827116347442</v>
      </c>
      <c r="Q15" s="1" t="s">
        <v>35</v>
      </c>
      <c r="R15" s="5">
        <f>R14/Main!P2-1</f>
        <v>0.36059986249334508</v>
      </c>
    </row>
    <row r="16" spans="1:18" x14ac:dyDescent="0.2">
      <c r="B16" s="1" t="s">
        <v>19</v>
      </c>
      <c r="C16" s="1">
        <f>C13+SUM(C14:C15)</f>
        <v>251.64999999999992</v>
      </c>
      <c r="D16" s="1">
        <f t="shared" ref="D16:E16" si="25">D13+SUM(D14:D15)</f>
        <v>334.84000000000009</v>
      </c>
      <c r="E16" s="1">
        <f t="shared" si="25"/>
        <v>557.12199999999996</v>
      </c>
      <c r="F16" s="1">
        <f t="shared" ref="F16" si="26">F13+SUM(F14:F15)</f>
        <v>828.23832000000004</v>
      </c>
      <c r="G16" s="1">
        <f t="shared" ref="G16" si="27">G13+SUM(G14:G15)</f>
        <v>854.27125311999998</v>
      </c>
      <c r="H16" s="1">
        <f t="shared" ref="H16" si="28">H13+SUM(H14:H15)</f>
        <v>933.16795796992028</v>
      </c>
      <c r="I16" s="1">
        <f t="shared" ref="I16" si="29">I13+SUM(I14:I15)</f>
        <v>1018.0932646894391</v>
      </c>
      <c r="J16" s="1">
        <f t="shared" ref="J16:O16" si="30">J13+SUM(J14:J15)</f>
        <v>1109.4852794921503</v>
      </c>
      <c r="K16" s="1">
        <f t="shared" si="30"/>
        <v>1157.4787873384118</v>
      </c>
      <c r="L16" s="1">
        <f t="shared" si="30"/>
        <v>1207.0723517943088</v>
      </c>
      <c r="M16" s="1">
        <f t="shared" si="30"/>
        <v>1258.3135349074334</v>
      </c>
      <c r="N16" s="1">
        <f t="shared" si="30"/>
        <v>1311.2511984054863</v>
      </c>
      <c r="O16" s="1">
        <f t="shared" si="30"/>
        <v>1365.9355358459027</v>
      </c>
    </row>
    <row r="17" spans="1:111" x14ac:dyDescent="0.2">
      <c r="B17" s="1" t="s">
        <v>20</v>
      </c>
      <c r="C17" s="1">
        <v>46.8</v>
      </c>
      <c r="D17" s="1">
        <v>66.7</v>
      </c>
      <c r="E17" s="1">
        <v>113.041</v>
      </c>
      <c r="F17" s="1">
        <f>F16*0.2</f>
        <v>165.64766400000002</v>
      </c>
      <c r="G17" s="1">
        <f t="shared" ref="G17:O17" si="31">G16*0.2</f>
        <v>170.854250624</v>
      </c>
      <c r="H17" s="1">
        <f t="shared" si="31"/>
        <v>186.63359159398408</v>
      </c>
      <c r="I17" s="1">
        <f t="shared" si="31"/>
        <v>203.61865293788784</v>
      </c>
      <c r="J17" s="1">
        <f t="shared" si="31"/>
        <v>221.89705589843007</v>
      </c>
      <c r="K17" s="1">
        <f t="shared" si="31"/>
        <v>231.49575746768238</v>
      </c>
      <c r="L17" s="1">
        <f t="shared" si="31"/>
        <v>241.41447035886176</v>
      </c>
      <c r="M17" s="1">
        <f t="shared" si="31"/>
        <v>251.66270698148671</v>
      </c>
      <c r="N17" s="1">
        <f t="shared" si="31"/>
        <v>262.2502396810973</v>
      </c>
      <c r="O17" s="1">
        <f t="shared" si="31"/>
        <v>273.18710716918054</v>
      </c>
    </row>
    <row r="18" spans="1:111" x14ac:dyDescent="0.2">
      <c r="A18" s="3"/>
      <c r="B18" s="1" t="s">
        <v>21</v>
      </c>
      <c r="C18" s="1">
        <f>C16-C17</f>
        <v>204.84999999999991</v>
      </c>
      <c r="D18" s="1">
        <f t="shared" ref="D18:E18" si="32">D16-D17</f>
        <v>268.1400000000001</v>
      </c>
      <c r="E18" s="1">
        <f t="shared" si="32"/>
        <v>444.08099999999996</v>
      </c>
      <c r="F18" s="1">
        <f t="shared" ref="F18" si="33">F16-F17</f>
        <v>662.59065600000008</v>
      </c>
      <c r="G18" s="1">
        <f t="shared" ref="G18" si="34">G16-G17</f>
        <v>683.41700249600001</v>
      </c>
      <c r="H18" s="1">
        <f t="shared" ref="H18" si="35">H16-H17</f>
        <v>746.5343663759362</v>
      </c>
      <c r="I18" s="1">
        <f t="shared" ref="I18" si="36">I16-I17</f>
        <v>814.47461175155127</v>
      </c>
      <c r="J18" s="1">
        <f t="shared" ref="J18:O18" si="37">J16-J17</f>
        <v>887.58822359372027</v>
      </c>
      <c r="K18" s="1">
        <f t="shared" si="37"/>
        <v>925.98302987072952</v>
      </c>
      <c r="L18" s="1">
        <f t="shared" si="37"/>
        <v>965.65788143544705</v>
      </c>
      <c r="M18" s="1">
        <f t="shared" si="37"/>
        <v>1006.6508279259467</v>
      </c>
      <c r="N18" s="1">
        <f t="shared" si="37"/>
        <v>1049.000958724389</v>
      </c>
      <c r="O18" s="1">
        <f t="shared" si="37"/>
        <v>1092.7484286767221</v>
      </c>
      <c r="P18" s="1">
        <f>O18*(1+$R$11)</f>
        <v>1081.820944389955</v>
      </c>
      <c r="Q18" s="1">
        <f>P18*(1+$R$11)</f>
        <v>1071.0027349460554</v>
      </c>
      <c r="R18" s="1">
        <f>Q18*(1+$R$11)</f>
        <v>1060.2927075965949</v>
      </c>
      <c r="S18" s="1">
        <f>R18*(1+$R$11)</f>
        <v>1049.689780520629</v>
      </c>
      <c r="T18" s="1">
        <f>S18*(1+$R$11)</f>
        <v>1039.1928827154227</v>
      </c>
      <c r="U18" s="1">
        <f>T18*(1+$R$11)</f>
        <v>1028.8009538882684</v>
      </c>
      <c r="V18" s="1">
        <f>U18*(1+$R$11)</f>
        <v>1018.5129443493857</v>
      </c>
      <c r="W18" s="1">
        <f>V18*(1+$R$11)</f>
        <v>1008.3278149058918</v>
      </c>
      <c r="X18" s="1">
        <f>W18*(1+$R$11)</f>
        <v>998.24453675683287</v>
      </c>
      <c r="Y18" s="1">
        <f>X18*(1+$R$11)</f>
        <v>988.26209138926458</v>
      </c>
      <c r="Z18" s="1">
        <f>Y18*(1+$R$11)</f>
        <v>978.37947047537193</v>
      </c>
      <c r="AA18" s="1">
        <f>Z18*(1+$R$11)</f>
        <v>968.59567577061819</v>
      </c>
      <c r="AB18" s="1">
        <f>AA18*(1+$R$11)</f>
        <v>958.90971901291198</v>
      </c>
      <c r="AC18" s="1">
        <f>AB18*(1+$R$11)</f>
        <v>949.32062182278287</v>
      </c>
      <c r="AD18" s="1">
        <f>AC18*(1+$R$11)</f>
        <v>939.82741560455509</v>
      </c>
      <c r="AE18" s="1">
        <f>AD18*(1+$R$11)</f>
        <v>930.42914144850954</v>
      </c>
      <c r="AF18" s="1">
        <f>AE18*(1+$R$11)</f>
        <v>921.12485003402446</v>
      </c>
      <c r="AG18" s="1">
        <f>AF18*(1+$R$11)</f>
        <v>911.91360153368419</v>
      </c>
      <c r="AH18" s="1">
        <f>AG18*(1+$R$11)</f>
        <v>902.79446551834735</v>
      </c>
      <c r="AI18" s="1">
        <f>AH18*(1+$R$11)</f>
        <v>893.76652086316392</v>
      </c>
      <c r="AJ18" s="1">
        <f>AI18*(1+$R$11)</f>
        <v>884.82885565453228</v>
      </c>
      <c r="AK18" s="1">
        <f>AJ18*(1+$R$11)</f>
        <v>875.98056709798698</v>
      </c>
      <c r="AL18" s="1">
        <f>AK18*(1+$R$11)</f>
        <v>867.22076142700712</v>
      </c>
      <c r="AM18" s="1">
        <f>AL18*(1+$R$11)</f>
        <v>858.54855381273705</v>
      </c>
      <c r="AN18" s="1">
        <f>AM18*(1+$R$11)</f>
        <v>849.96306827460967</v>
      </c>
      <c r="AO18" s="1">
        <f>AN18*(1+$R$11)</f>
        <v>841.46343759186357</v>
      </c>
      <c r="AP18" s="1">
        <f>AO18*(1+$R$11)</f>
        <v>833.04880321594487</v>
      </c>
      <c r="AQ18" s="1">
        <f>AP18*(1+$R$11)</f>
        <v>824.71831518378542</v>
      </c>
      <c r="AR18" s="1">
        <f>AQ18*(1+$R$11)</f>
        <v>816.4711320319476</v>
      </c>
      <c r="AS18" s="1">
        <f>AR18*(1+$R$11)</f>
        <v>808.30642071162811</v>
      </c>
      <c r="AT18" s="1">
        <f>AS18*(1+$R$11)</f>
        <v>800.2233565045118</v>
      </c>
      <c r="AU18" s="1">
        <f>AT18*(1+$R$11)</f>
        <v>792.22112293946668</v>
      </c>
      <c r="AV18" s="1">
        <f>AU18*(1+$R$11)</f>
        <v>784.29891171007205</v>
      </c>
      <c r="AW18" s="1">
        <f>AV18*(1+$R$11)</f>
        <v>776.45592259297132</v>
      </c>
      <c r="AX18" s="1">
        <f>AW18*(1+$R$11)</f>
        <v>768.69136336704162</v>
      </c>
      <c r="AY18" s="1">
        <f>AX18*(1+$R$11)</f>
        <v>761.00444973337119</v>
      </c>
      <c r="AZ18" s="1">
        <f>AY18*(1+$R$11)</f>
        <v>753.39440523603741</v>
      </c>
      <c r="BA18" s="1">
        <f>AZ18*(1+$R$11)</f>
        <v>745.86046118367699</v>
      </c>
      <c r="BB18" s="1">
        <f>BA18*(1+$R$11)</f>
        <v>738.4018565718402</v>
      </c>
      <c r="BC18" s="1">
        <f>BB18*(1+$R$11)</f>
        <v>731.01783800612179</v>
      </c>
      <c r="BD18" s="1">
        <f>BC18*(1+$R$11)</f>
        <v>723.7076596260606</v>
      </c>
      <c r="BE18" s="1">
        <f>BD18*(1+$R$11)</f>
        <v>716.47058302979997</v>
      </c>
      <c r="BF18" s="1">
        <f>BE18*(1+$R$11)</f>
        <v>709.30587719950199</v>
      </c>
      <c r="BG18" s="1">
        <f>BF18*(1+$R$11)</f>
        <v>702.21281842750693</v>
      </c>
      <c r="BH18" s="1">
        <f>BG18*(1+$R$11)</f>
        <v>695.19069024323187</v>
      </c>
      <c r="BI18" s="1">
        <f>BH18*(1+$R$11)</f>
        <v>688.2387833407995</v>
      </c>
      <c r="BJ18" s="1">
        <f>BI18*(1+$R$11)</f>
        <v>681.35639550739154</v>
      </c>
      <c r="BK18" s="1">
        <f>BJ18*(1+$R$11)</f>
        <v>674.54283155231758</v>
      </c>
      <c r="BL18" s="1">
        <f>BK18*(1+$R$11)</f>
        <v>667.79740323679437</v>
      </c>
      <c r="BM18" s="1">
        <f>BL18*(1+$R$11)</f>
        <v>661.11942920442641</v>
      </c>
      <c r="BN18" s="1">
        <f>BM18*(1+$R$11)</f>
        <v>654.50823491238214</v>
      </c>
      <c r="BO18" s="1">
        <f>BN18*(1+$R$11)</f>
        <v>647.96315256325829</v>
      </c>
      <c r="BP18" s="1">
        <f>BO18*(1+$R$11)</f>
        <v>641.48352103762568</v>
      </c>
      <c r="BQ18" s="1">
        <f>BP18*(1+$R$11)</f>
        <v>635.0686858272494</v>
      </c>
      <c r="BR18" s="1">
        <f>BQ18*(1+$R$11)</f>
        <v>628.71799896897687</v>
      </c>
      <c r="BS18" s="1">
        <f>BR18*(1+$R$11)</f>
        <v>622.4308189792871</v>
      </c>
      <c r="BT18" s="1">
        <f>BS18*(1+$R$11)</f>
        <v>616.20651078949425</v>
      </c>
      <c r="BU18" s="1">
        <f>BT18*(1+$R$11)</f>
        <v>610.04444568159931</v>
      </c>
      <c r="BV18" s="1">
        <f>BU18*(1+$R$11)</f>
        <v>603.94400122478328</v>
      </c>
      <c r="BW18" s="1">
        <f>BV18*(1+$R$11)</f>
        <v>597.90456121253544</v>
      </c>
      <c r="BX18" s="1">
        <f>BW18*(1+$R$11)</f>
        <v>591.92551560041011</v>
      </c>
      <c r="BY18" s="1">
        <f>BX18*(1+$R$11)</f>
        <v>586.00626044440605</v>
      </c>
      <c r="BZ18" s="1">
        <f>BY18*(1+$R$11)</f>
        <v>580.14619783996204</v>
      </c>
      <c r="CA18" s="1">
        <f>BZ18*(1+$R$11)</f>
        <v>574.34473586156241</v>
      </c>
      <c r="CB18" s="1">
        <f>CA18*(1+$R$11)</f>
        <v>568.60128850294677</v>
      </c>
      <c r="CC18" s="1">
        <f>CB18*(1+$R$11)</f>
        <v>562.91527561791725</v>
      </c>
      <c r="CD18" s="1">
        <f>CC18*(1+$R$11)</f>
        <v>557.28612286173802</v>
      </c>
      <c r="CE18" s="1">
        <f>CD18*(1+$R$11)</f>
        <v>551.71326163312062</v>
      </c>
      <c r="CF18" s="1">
        <f>CE18*(1+$R$11)</f>
        <v>546.19612901678943</v>
      </c>
      <c r="CG18" s="1">
        <f>CF18*(1+$R$11)</f>
        <v>540.73416772662154</v>
      </c>
      <c r="CH18" s="1">
        <f>CG18*(1+$R$11)</f>
        <v>535.3268260493553</v>
      </c>
      <c r="CI18" s="1">
        <f>CH18*(1+$R$11)</f>
        <v>529.97355778886174</v>
      </c>
      <c r="CJ18" s="1">
        <f>CI18*(1+$R$11)</f>
        <v>524.67382221097307</v>
      </c>
      <c r="CK18" s="1">
        <f>CJ18*(1+$R$11)</f>
        <v>519.42708398886339</v>
      </c>
      <c r="CL18" s="1">
        <f>CK18*(1+$R$11)</f>
        <v>514.23281314897474</v>
      </c>
      <c r="CM18" s="1">
        <f>CL18*(1+$R$11)</f>
        <v>509.09048501748498</v>
      </c>
      <c r="CN18" s="1">
        <f>CM18*(1+$R$11)</f>
        <v>503.99958016731011</v>
      </c>
      <c r="CO18" s="1">
        <f>CN18*(1+$R$11)</f>
        <v>498.959584365637</v>
      </c>
      <c r="CP18" s="1">
        <f>CO18*(1+$R$11)</f>
        <v>493.96998852198061</v>
      </c>
      <c r="CQ18" s="1">
        <f>CP18*(1+$R$11)</f>
        <v>489.03028863676082</v>
      </c>
      <c r="CR18" s="1">
        <f>CQ18*(1+$R$11)</f>
        <v>484.13998575039318</v>
      </c>
      <c r="CS18" s="1">
        <f>CR18*(1+$R$11)</f>
        <v>479.29858589288926</v>
      </c>
      <c r="CT18" s="1">
        <f>CS18*(1+$R$11)</f>
        <v>474.50560003396038</v>
      </c>
      <c r="CU18" s="1">
        <f>CT18*(1+$R$11)</f>
        <v>469.76054403362076</v>
      </c>
      <c r="CV18" s="1">
        <f>CU18*(1+$R$11)</f>
        <v>465.06293859328457</v>
      </c>
      <c r="CW18" s="1">
        <f>CV18*(1+$R$11)</f>
        <v>460.41230920735171</v>
      </c>
      <c r="CX18" s="1">
        <f>CW18*(1+$R$11)</f>
        <v>455.8081861152782</v>
      </c>
      <c r="CY18" s="1">
        <f>CX18*(1+$R$11)</f>
        <v>451.2501042541254</v>
      </c>
      <c r="CZ18" s="1">
        <f>CY18*(1+$R$11)</f>
        <v>446.73760321158414</v>
      </c>
      <c r="DA18" s="1">
        <f>CZ18*(1+$R$11)</f>
        <v>442.27022717946829</v>
      </c>
      <c r="DB18" s="1">
        <f>DA18*(1+$R$11)</f>
        <v>437.84752490767363</v>
      </c>
      <c r="DC18" s="1">
        <f>DB18*(1+$R$11)</f>
        <v>433.46904965859687</v>
      </c>
      <c r="DD18" s="1">
        <f>DC18*(1+$R$11)</f>
        <v>429.13435916201092</v>
      </c>
      <c r="DE18" s="1">
        <f>DD18*(1+$R$11)</f>
        <v>424.84301557039083</v>
      </c>
      <c r="DF18" s="1">
        <f>DE18*(1+$R$11)</f>
        <v>420.59458541468695</v>
      </c>
    </row>
    <row r="19" spans="1:111" x14ac:dyDescent="0.2">
      <c r="B19" s="1" t="s">
        <v>1</v>
      </c>
      <c r="C19" s="1">
        <v>140.6</v>
      </c>
      <c r="D19" s="1">
        <v>134.19999999999999</v>
      </c>
      <c r="E19" s="1">
        <v>129.4</v>
      </c>
      <c r="F19" s="1">
        <v>129.4</v>
      </c>
      <c r="G19" s="1">
        <v>129.4</v>
      </c>
      <c r="H19" s="1">
        <v>129.4</v>
      </c>
      <c r="I19" s="1">
        <v>129.4</v>
      </c>
      <c r="J19" s="1">
        <v>129.4</v>
      </c>
      <c r="K19" s="1">
        <v>129.4</v>
      </c>
      <c r="L19" s="1">
        <v>129.4</v>
      </c>
      <c r="M19" s="1">
        <v>129.4</v>
      </c>
      <c r="N19" s="1">
        <v>129.4</v>
      </c>
      <c r="O19" s="1">
        <v>129.4</v>
      </c>
    </row>
    <row r="20" spans="1:111" x14ac:dyDescent="0.2">
      <c r="B20" s="1" t="s">
        <v>22</v>
      </c>
      <c r="C20" s="6">
        <f>C18/C19</f>
        <v>1.4569701280227589</v>
      </c>
      <c r="D20" s="6">
        <f t="shared" ref="D20:E20" si="38">D18/D19</f>
        <v>1.9980625931445612</v>
      </c>
      <c r="E20" s="6">
        <f t="shared" si="38"/>
        <v>3.4318469860896439</v>
      </c>
      <c r="F20" s="6">
        <f t="shared" ref="F20" si="39">F18/F19</f>
        <v>5.1204842040185472</v>
      </c>
      <c r="G20" s="6">
        <f t="shared" ref="G20" si="40">G18/G19</f>
        <v>5.2814296947140651</v>
      </c>
      <c r="H20" s="6">
        <f t="shared" ref="H20" si="41">H18/H19</f>
        <v>5.7691991219160448</v>
      </c>
      <c r="I20" s="6">
        <f t="shared" ref="I20" si="42">I18/I19</f>
        <v>6.294239658049082</v>
      </c>
      <c r="J20" s="6">
        <f t="shared" ref="J20:O20" si="43">J18/J19</f>
        <v>6.8592598423007747</v>
      </c>
      <c r="K20" s="6">
        <f t="shared" si="43"/>
        <v>7.1559739557243391</v>
      </c>
      <c r="L20" s="6">
        <f t="shared" si="43"/>
        <v>7.4625802274764066</v>
      </c>
      <c r="M20" s="6">
        <f t="shared" si="43"/>
        <v>7.7793727042190621</v>
      </c>
      <c r="N20" s="6">
        <f t="shared" si="43"/>
        <v>8.1066534677309807</v>
      </c>
      <c r="O20" s="6">
        <f t="shared" si="43"/>
        <v>8.44473283366864</v>
      </c>
    </row>
    <row r="22" spans="1:111" s="3" customFormat="1" x14ac:dyDescent="0.2">
      <c r="B22" s="3" t="s">
        <v>23</v>
      </c>
      <c r="D22" s="7">
        <f>D6/C6-1</f>
        <v>0.2561274881085831</v>
      </c>
      <c r="E22" s="7">
        <f>E6/D6-1</f>
        <v>0.22443018740503118</v>
      </c>
      <c r="F22" s="7">
        <f t="shared" ref="F22:J22" si="44">F6/E6-1</f>
        <v>0.18189106510052966</v>
      </c>
      <c r="G22" s="7">
        <f t="shared" si="44"/>
        <v>7.0000000000000062E-2</v>
      </c>
      <c r="H22" s="7">
        <f t="shared" si="44"/>
        <v>7.0000000000000062E-2</v>
      </c>
      <c r="I22" s="7">
        <f t="shared" si="44"/>
        <v>7.0000000000000062E-2</v>
      </c>
      <c r="J22" s="7">
        <f t="shared" si="44"/>
        <v>7.0000000000000062E-2</v>
      </c>
      <c r="K22" s="7">
        <f t="shared" ref="K22" si="45">K6/J6-1</f>
        <v>3.0000000000000027E-2</v>
      </c>
      <c r="L22" s="7">
        <f t="shared" ref="L22" si="46">L6/K6-1</f>
        <v>3.0000000000000027E-2</v>
      </c>
      <c r="M22" s="7">
        <f t="shared" ref="M22" si="47">M6/L6-1</f>
        <v>3.0000000000000027E-2</v>
      </c>
      <c r="N22" s="7">
        <f t="shared" ref="N22" si="48">N6/M6-1</f>
        <v>3.0000000000000027E-2</v>
      </c>
      <c r="O22" s="7">
        <f t="shared" ref="O22" si="49">O6/N6-1</f>
        <v>3.0000000000000027E-2</v>
      </c>
    </row>
    <row r="24" spans="1:111" x14ac:dyDescent="0.2">
      <c r="B24" s="1" t="s">
        <v>24</v>
      </c>
      <c r="C24" s="5">
        <f>C8/C6</f>
        <v>0.7889841548762383</v>
      </c>
      <c r="D24" s="5">
        <f>D8/D6</f>
        <v>0.76797472323388249</v>
      </c>
      <c r="E24" s="5">
        <f>E8/E6</f>
        <v>0.84300547018581296</v>
      </c>
      <c r="F24" s="5">
        <v>0.84</v>
      </c>
      <c r="G24" s="5">
        <v>0.8</v>
      </c>
      <c r="H24" s="5">
        <v>0.8</v>
      </c>
      <c r="I24" s="5">
        <v>0.8</v>
      </c>
      <c r="J24" s="5">
        <v>0.8</v>
      </c>
      <c r="K24" s="5">
        <v>0.8</v>
      </c>
      <c r="L24" s="5">
        <v>0.8</v>
      </c>
      <c r="M24" s="5">
        <v>0.8</v>
      </c>
      <c r="N24" s="5">
        <v>0.8</v>
      </c>
      <c r="O24" s="5">
        <v>0.8</v>
      </c>
    </row>
    <row r="25" spans="1:111" s="3" customFormat="1" x14ac:dyDescent="0.2">
      <c r="B25" s="3" t="s">
        <v>25</v>
      </c>
      <c r="C25" s="7">
        <f>C13/C6</f>
        <v>0.40536855818462736</v>
      </c>
      <c r="D25" s="7">
        <f>D13/D6</f>
        <v>0.40703311545790027</v>
      </c>
      <c r="E25" s="7">
        <f>E13/E6</f>
        <v>0.5431498578775994</v>
      </c>
      <c r="F25" s="7">
        <f>F13/F6</f>
        <v>0.70627333333333331</v>
      </c>
      <c r="G25" s="7">
        <f>G13/G6</f>
        <v>0.67002267912772584</v>
      </c>
      <c r="H25" s="7">
        <f>H13/H6</f>
        <v>0.67366690307741595</v>
      </c>
      <c r="I25" s="7">
        <f>I13/I6</f>
        <v>0.6772089525238435</v>
      </c>
      <c r="J25" s="7">
        <f>J13/J6</f>
        <v>0.68065169217270771</v>
      </c>
      <c r="K25" s="7">
        <f>K13/K6</f>
        <v>0.67949297073749126</v>
      </c>
      <c r="L25" s="7">
        <f>L13/L6</f>
        <v>0.67832299957960274</v>
      </c>
      <c r="M25" s="7">
        <f>M13/M6</f>
        <v>0.67714166947843379</v>
      </c>
      <c r="N25" s="7">
        <f>N13/N6</f>
        <v>0.67594887015298177</v>
      </c>
      <c r="O25" s="7">
        <f>O13/O6</f>
        <v>0.67474449025155436</v>
      </c>
    </row>
    <row r="26" spans="1:111" x14ac:dyDescent="0.2">
      <c r="B26" s="1" t="s">
        <v>26</v>
      </c>
      <c r="C26" s="5">
        <f>C30/C6</f>
        <v>0.35643954312721543</v>
      </c>
      <c r="D26" s="5">
        <f>D30/D6</f>
        <v>0.45018209883987359</v>
      </c>
      <c r="E26" s="5">
        <f>E30/E6</f>
        <v>0.46133147907757344</v>
      </c>
      <c r="F26" s="5">
        <f>E26*1.02</f>
        <v>0.4705581086591249</v>
      </c>
      <c r="G26" s="5">
        <f t="shared" ref="G26:J26" si="50">F26*1.02</f>
        <v>0.47996927083230739</v>
      </c>
      <c r="H26" s="5">
        <f t="shared" si="50"/>
        <v>0.48956865624895357</v>
      </c>
      <c r="I26" s="5">
        <f t="shared" si="50"/>
        <v>0.49936002937393265</v>
      </c>
      <c r="J26" s="5">
        <f t="shared" si="50"/>
        <v>0.50934722996141135</v>
      </c>
      <c r="K26" s="5">
        <f t="shared" ref="K26" si="51">J26*1.02</f>
        <v>0.51953417456063955</v>
      </c>
      <c r="L26" s="5">
        <f t="shared" ref="L26" si="52">K26*1.02</f>
        <v>0.5299248580518523</v>
      </c>
      <c r="M26" s="5">
        <f t="shared" ref="M26" si="53">L26*1.02</f>
        <v>0.5405233552128893</v>
      </c>
      <c r="N26" s="5">
        <f t="shared" ref="N26" si="54">M26*1.02</f>
        <v>0.55133382231714712</v>
      </c>
      <c r="O26" s="5">
        <f t="shared" ref="O26" si="55">N26*1.02</f>
        <v>0.56236049876349004</v>
      </c>
    </row>
    <row r="28" spans="1:111" x14ac:dyDescent="0.2">
      <c r="B28" s="1" t="s">
        <v>27</v>
      </c>
      <c r="C28" s="1">
        <v>240.1</v>
      </c>
      <c r="D28" s="1">
        <v>388.6</v>
      </c>
      <c r="E28" s="1">
        <v>479.1</v>
      </c>
    </row>
    <row r="29" spans="1:111" x14ac:dyDescent="0.2">
      <c r="B29" s="1" t="s">
        <v>28</v>
      </c>
      <c r="C29" s="1">
        <v>4.8</v>
      </c>
      <c r="D29" s="1">
        <v>15.3</v>
      </c>
      <c r="E29" s="1">
        <v>10.7</v>
      </c>
    </row>
    <row r="30" spans="1:111" s="3" customFormat="1" x14ac:dyDescent="0.2">
      <c r="B30" s="3" t="s">
        <v>29</v>
      </c>
      <c r="C30" s="3">
        <f>C28-C29</f>
        <v>235.29999999999998</v>
      </c>
      <c r="D30" s="3">
        <f t="shared" ref="D30:E30" si="56">D28-D29</f>
        <v>373.3</v>
      </c>
      <c r="E30" s="3">
        <f t="shared" si="56"/>
        <v>468.40000000000003</v>
      </c>
      <c r="F30" s="3">
        <f>F26*F6</f>
        <v>564.66973039094989</v>
      </c>
      <c r="G30" s="3">
        <f>G26*G6</f>
        <v>616.2805437486827</v>
      </c>
      <c r="H30" s="3">
        <f>H26*H6</f>
        <v>672.60858544731241</v>
      </c>
      <c r="I30" s="3">
        <f>I26*I6</f>
        <v>734.08501015719685</v>
      </c>
      <c r="J30" s="3">
        <f>J26*J6</f>
        <v>801.18038008556471</v>
      </c>
      <c r="K30" s="3">
        <f>J30*(1+$R$11)</f>
        <v>793.16857628470905</v>
      </c>
      <c r="L30" s="3">
        <f>K30*(1+$R$11)</f>
        <v>785.23689052186194</v>
      </c>
      <c r="M30" s="3">
        <f>L30*(1+$R$11)</f>
        <v>777.38452161664327</v>
      </c>
      <c r="N30" s="3">
        <f>M30*(1+$R$11)</f>
        <v>769.61067640047679</v>
      </c>
      <c r="O30" s="3">
        <f>N30*(1+$R$11)</f>
        <v>761.91456963647204</v>
      </c>
      <c r="P30" s="3">
        <f>O30*(1+$R$11)</f>
        <v>754.2954239401073</v>
      </c>
      <c r="Q30" s="3">
        <f>P30*(1+$R$11)</f>
        <v>746.75246970070623</v>
      </c>
      <c r="R30" s="3">
        <f>Q30*(1+$R$11)</f>
        <v>739.28494500369914</v>
      </c>
      <c r="S30" s="3">
        <f>R30*(1+$R$11)</f>
        <v>731.8920955536621</v>
      </c>
      <c r="T30" s="3">
        <f>S30*(1+$R$11)</f>
        <v>724.57317459812543</v>
      </c>
      <c r="U30" s="3">
        <f>T30*(1+$R$11)</f>
        <v>717.32744285214415</v>
      </c>
      <c r="V30" s="3">
        <f>U30*(1+$R$11)</f>
        <v>710.15416842362265</v>
      </c>
      <c r="W30" s="3">
        <f>V30*(1+$R$11)</f>
        <v>703.05262673938637</v>
      </c>
      <c r="X30" s="3">
        <f>W30*(1+$R$11)</f>
        <v>696.02210047199253</v>
      </c>
      <c r="Y30" s="3">
        <f>X30*(1+$R$11)</f>
        <v>689.06187946727255</v>
      </c>
      <c r="Z30" s="3">
        <f>Y30*(1+$R$11)</f>
        <v>682.17126067259983</v>
      </c>
      <c r="AA30" s="3">
        <f>Z30*(1+$R$11)</f>
        <v>675.34954806587382</v>
      </c>
      <c r="AB30" s="3">
        <f>AA30*(1+$R$11)</f>
        <v>668.59605258521503</v>
      </c>
      <c r="AC30" s="3">
        <f>AB30*(1+$R$11)</f>
        <v>661.91009205936291</v>
      </c>
      <c r="AD30" s="3">
        <f>AC30*(1+$R$11)</f>
        <v>655.2909911387693</v>
      </c>
      <c r="AE30" s="3">
        <f>AD30*(1+$R$11)</f>
        <v>648.7380812273816</v>
      </c>
      <c r="AF30" s="3">
        <f>AE30*(1+$R$11)</f>
        <v>642.25070041510776</v>
      </c>
      <c r="AG30" s="3">
        <f>AF30*(1+$R$11)</f>
        <v>635.82819341095671</v>
      </c>
      <c r="AH30" s="3">
        <f>AG30*(1+$R$11)</f>
        <v>629.46991147684719</v>
      </c>
      <c r="AI30" s="3">
        <f>AH30*(1+$R$11)</f>
        <v>623.1752123620787</v>
      </c>
      <c r="AJ30" s="3">
        <f>AI30*(1+$R$11)</f>
        <v>616.94346023845787</v>
      </c>
      <c r="AK30" s="3">
        <f>AJ30*(1+$R$11)</f>
        <v>610.77402563607325</v>
      </c>
      <c r="AL30" s="3">
        <f>AK30*(1+$R$11)</f>
        <v>604.66628537971246</v>
      </c>
      <c r="AM30" s="3">
        <f>AL30*(1+$R$11)</f>
        <v>598.61962252591536</v>
      </c>
      <c r="AN30" s="3">
        <f>AM30*(1+$R$11)</f>
        <v>592.6334263006562</v>
      </c>
      <c r="AO30" s="3">
        <f>AN30*(1+$R$11)</f>
        <v>586.70709203764966</v>
      </c>
      <c r="AP30" s="3">
        <f>AO30*(1+$R$11)</f>
        <v>580.84002111727318</v>
      </c>
      <c r="AQ30" s="3">
        <f>AP30*(1+$R$11)</f>
        <v>575.03162090610044</v>
      </c>
      <c r="AR30" s="3">
        <f>AQ30*(1+$R$11)</f>
        <v>569.28130469703945</v>
      </c>
      <c r="AS30" s="3">
        <f>AR30*(1+$R$11)</f>
        <v>563.58849165006905</v>
      </c>
      <c r="AT30" s="3">
        <f>AS30*(1+$R$11)</f>
        <v>557.95260673356836</v>
      </c>
      <c r="AU30" s="3">
        <f>AT30*(1+$R$11)</f>
        <v>552.37308066623268</v>
      </c>
      <c r="AV30" s="3">
        <f>AU30*(1+$R$11)</f>
        <v>546.84934985957034</v>
      </c>
      <c r="AW30" s="3">
        <f>AV30*(1+$R$11)</f>
        <v>541.38085636097458</v>
      </c>
      <c r="AX30" s="3">
        <f>AW30*(1+$R$11)</f>
        <v>535.96704779736478</v>
      </c>
      <c r="AY30" s="3">
        <f>AX30*(1+$R$11)</f>
        <v>530.60737731939116</v>
      </c>
      <c r="AZ30" s="3">
        <f>AY30*(1+$R$11)</f>
        <v>525.30130354619723</v>
      </c>
      <c r="BA30" s="3">
        <f>AZ30*(1+$R$11)</f>
        <v>520.04829051073523</v>
      </c>
      <c r="BB30" s="3">
        <f>BA30*(1+$R$11)</f>
        <v>514.84780760562785</v>
      </c>
      <c r="BC30" s="3">
        <f>BB30*(1+$R$11)</f>
        <v>509.69932952957157</v>
      </c>
      <c r="BD30" s="3">
        <f>BC30*(1+$R$11)</f>
        <v>504.60233623427587</v>
      </c>
      <c r="BE30" s="3">
        <f>BD30*(1+$R$11)</f>
        <v>499.55631287193313</v>
      </c>
      <c r="BF30" s="3">
        <f>BE30*(1+$R$11)</f>
        <v>494.56074974321382</v>
      </c>
      <c r="BG30" s="3">
        <f>BF30*(1+$R$11)</f>
        <v>489.61514224578167</v>
      </c>
      <c r="BH30" s="3">
        <f>BG30*(1+$R$11)</f>
        <v>484.71899082332385</v>
      </c>
      <c r="BI30" s="3">
        <f>BH30*(1+$R$11)</f>
        <v>479.8718009150906</v>
      </c>
      <c r="BJ30" s="3">
        <f>BI30*(1+$R$11)</f>
        <v>475.07308290593971</v>
      </c>
      <c r="BK30" s="3">
        <f>BJ30*(1+$R$11)</f>
        <v>470.32235207688029</v>
      </c>
      <c r="BL30" s="3">
        <f>BK30*(1+$R$11)</f>
        <v>465.61912855611149</v>
      </c>
      <c r="BM30" s="3">
        <f>BL30*(1+$R$11)</f>
        <v>460.96293727055036</v>
      </c>
      <c r="BN30" s="3">
        <f>BM30*(1+$R$11)</f>
        <v>456.35330789784484</v>
      </c>
      <c r="BO30" s="3">
        <f>BN30*(1+$R$11)</f>
        <v>451.78977481886636</v>
      </c>
      <c r="BP30" s="3">
        <f>BO30*(1+$R$11)</f>
        <v>447.2718770706777</v>
      </c>
      <c r="BQ30" s="3">
        <f>BP30*(1+$R$11)</f>
        <v>442.79915829997094</v>
      </c>
      <c r="BR30" s="3">
        <f>BQ30*(1+$R$11)</f>
        <v>438.37116671697123</v>
      </c>
      <c r="BS30" s="3">
        <f>BR30*(1+$R$11)</f>
        <v>433.9874550498015</v>
      </c>
      <c r="BT30" s="3">
        <f>BS30*(1+$R$11)</f>
        <v>429.6475804993035</v>
      </c>
      <c r="BU30" s="3">
        <f>BT30*(1+$R$11)</f>
        <v>425.35110469431044</v>
      </c>
      <c r="BV30" s="3">
        <f>BU30*(1+$R$11)</f>
        <v>421.09759364736732</v>
      </c>
      <c r="BW30" s="3">
        <f>BV30*(1+$R$11)</f>
        <v>416.88661771089363</v>
      </c>
      <c r="BX30" s="3">
        <f>BW30*(1+$R$11)</f>
        <v>412.71775153378468</v>
      </c>
      <c r="BY30" s="3">
        <f>BX30*(1+$R$11)</f>
        <v>408.59057401844683</v>
      </c>
      <c r="BZ30" s="3">
        <f>BY30*(1+$R$11)</f>
        <v>404.50466827826239</v>
      </c>
      <c r="CA30" s="3">
        <f>BZ30*(1+$R$11)</f>
        <v>400.45962159547975</v>
      </c>
      <c r="CB30" s="3">
        <f>CA30*(1+$R$11)</f>
        <v>396.45502537952495</v>
      </c>
      <c r="CC30" s="3">
        <f>CB30*(1+$R$11)</f>
        <v>392.49047512572969</v>
      </c>
      <c r="CD30" s="3">
        <f>CC30*(1+$R$11)</f>
        <v>388.56557037447237</v>
      </c>
      <c r="CE30" s="3">
        <f>CD30*(1+$R$11)</f>
        <v>384.67991467072767</v>
      </c>
      <c r="CF30" s="3">
        <f>CE30*(1+$R$11)</f>
        <v>380.8331155240204</v>
      </c>
      <c r="CG30" s="3">
        <f>CF30*(1+$R$11)</f>
        <v>377.02478436878022</v>
      </c>
      <c r="CH30" s="3">
        <f>CG30*(1+$R$11)</f>
        <v>373.25453652509242</v>
      </c>
      <c r="CI30" s="3">
        <f>CH30*(1+$R$11)</f>
        <v>369.52199115984149</v>
      </c>
      <c r="CJ30" s="3">
        <f>CI30*(1+$R$11)</f>
        <v>365.82677124824306</v>
      </c>
      <c r="CK30" s="3">
        <f>CJ30*(1+$R$11)</f>
        <v>362.16850353576064</v>
      </c>
      <c r="CL30" s="3">
        <f>CK30*(1+$R$11)</f>
        <v>358.54681850040305</v>
      </c>
      <c r="CM30" s="3">
        <f>CL30*(1+$R$11)</f>
        <v>354.96135031539899</v>
      </c>
      <c r="CN30" s="3">
        <f>CM30*(1+$R$11)</f>
        <v>351.41173681224501</v>
      </c>
      <c r="CO30" s="3">
        <f>CN30*(1+$R$11)</f>
        <v>347.89761944412254</v>
      </c>
      <c r="CP30" s="3">
        <f>CO30*(1+$R$11)</f>
        <v>344.41864324968134</v>
      </c>
      <c r="CQ30" s="3">
        <f>CP30*(1+$R$11)</f>
        <v>340.97445681718455</v>
      </c>
      <c r="CR30" s="3">
        <f>CQ30*(1+$R$11)</f>
        <v>337.5647122490127</v>
      </c>
      <c r="CS30" s="3">
        <f>CR30*(1+$R$11)</f>
        <v>334.18906512652256</v>
      </c>
      <c r="CT30" s="3">
        <f>CS30*(1+$R$11)</f>
        <v>330.84717447525736</v>
      </c>
      <c r="CU30" s="3">
        <f>CT30*(1+$R$11)</f>
        <v>327.53870273050478</v>
      </c>
      <c r="CV30" s="3">
        <f>CU30*(1+$R$11)</f>
        <v>324.26331570319974</v>
      </c>
      <c r="CW30" s="3">
        <f>CV30*(1+$R$11)</f>
        <v>321.02068254616773</v>
      </c>
      <c r="CX30" s="3">
        <f>CW30*(1+$R$11)</f>
        <v>317.81047572070605</v>
      </c>
      <c r="CY30" s="3">
        <f>CX30*(1+$R$11)</f>
        <v>314.632370963499</v>
      </c>
      <c r="CZ30" s="3">
        <f>CY30*(1+$R$11)</f>
        <v>311.486047253864</v>
      </c>
      <c r="DA30" s="3">
        <f>CZ30*(1+$R$11)</f>
        <v>308.37118678132538</v>
      </c>
      <c r="DB30" s="3">
        <f>DA30*(1+$R$11)</f>
        <v>305.28747491351214</v>
      </c>
      <c r="DC30" s="3">
        <f>DB30*(1+$R$11)</f>
        <v>302.23460016437701</v>
      </c>
      <c r="DD30" s="3">
        <f>DC30*(1+$R$11)</f>
        <v>299.21225416273325</v>
      </c>
      <c r="DE30" s="3">
        <f>DD30*(1+$R$11)</f>
        <v>296.22013162110591</v>
      </c>
      <c r="DF30" s="3">
        <f>DE30*(1+$R$11)</f>
        <v>293.25793030489484</v>
      </c>
      <c r="DG30" s="3">
        <f>DF30*(1+$R$11)</f>
        <v>290.32535100184589</v>
      </c>
    </row>
    <row r="32" spans="1:111" x14ac:dyDescent="0.2">
      <c r="B32" s="1" t="s">
        <v>30</v>
      </c>
      <c r="E32" s="1">
        <f>E33-E35</f>
        <v>-964.48400000000004</v>
      </c>
      <c r="F32" s="1">
        <f>E32+F18</f>
        <v>-301.89334399999996</v>
      </c>
      <c r="G32" s="1">
        <f>F32+G18</f>
        <v>381.52365849600005</v>
      </c>
      <c r="H32" s="1">
        <f>G32+H18</f>
        <v>1128.0580248719361</v>
      </c>
      <c r="I32" s="1">
        <f>H32+I18</f>
        <v>1942.5326366234874</v>
      </c>
      <c r="J32" s="1">
        <f>I32+J18</f>
        <v>2830.1208602172078</v>
      </c>
      <c r="K32" s="1">
        <f t="shared" ref="K32:O32" si="57">J32+K18</f>
        <v>3756.1038900879375</v>
      </c>
      <c r="L32" s="1">
        <f t="shared" si="57"/>
        <v>4721.7617715233846</v>
      </c>
      <c r="M32" s="1">
        <f t="shared" si="57"/>
        <v>5728.4125994493315</v>
      </c>
      <c r="N32" s="1">
        <f t="shared" si="57"/>
        <v>6777.413558173721</v>
      </c>
      <c r="O32" s="1">
        <f t="shared" si="57"/>
        <v>7870.1619868504431</v>
      </c>
    </row>
    <row r="33" spans="2:5" x14ac:dyDescent="0.2">
      <c r="B33" s="1" t="s">
        <v>3</v>
      </c>
      <c r="E33" s="1">
        <f>115.85+480.224</f>
        <v>596.07399999999996</v>
      </c>
    </row>
    <row r="35" spans="2:5" x14ac:dyDescent="0.2">
      <c r="B35" s="1" t="s">
        <v>4</v>
      </c>
      <c r="E35" s="1">
        <f>54.758+1505.8</f>
        <v>1560.558</v>
      </c>
    </row>
  </sheetData>
  <hyperlinks>
    <hyperlink ref="A1" location="Main!A1" display="Main" xr:uid="{48732CDC-6EC9-43FD-AE8C-E4736D7BDDB2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2025-05-03T04:37:54Z</dcterms:created>
  <dcterms:modified xsi:type="dcterms:W3CDTF">2025-06-17T02:56:46Z</dcterms:modified>
</cp:coreProperties>
</file>