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Documents\"/>
    </mc:Choice>
  </mc:AlternateContent>
  <xr:revisionPtr revIDLastSave="0" documentId="13_ncr:1_{250FAF43-44BD-4EEE-A572-EFD468DF9D6B}" xr6:coauthVersionLast="47" xr6:coauthVersionMax="47" xr10:uidLastSave="{00000000-0000-0000-0000-000000000000}"/>
  <bookViews>
    <workbookView xWindow="1620" yWindow="345" windowWidth="22125" windowHeight="14250" activeTab="1" xr2:uid="{9EA8A112-554F-464E-9BC4-9FCED5C1739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2" l="1"/>
  <c r="M36" i="2"/>
  <c r="N36" i="2"/>
  <c r="O36" i="2"/>
  <c r="P36" i="2"/>
  <c r="Q36" i="2"/>
  <c r="R36" i="2"/>
  <c r="S36" i="2"/>
  <c r="M45" i="2"/>
  <c r="M55" i="2" s="1"/>
  <c r="N45" i="2"/>
  <c r="O45" i="2"/>
  <c r="O52" i="2" s="1"/>
  <c r="O53" i="2" s="1"/>
  <c r="P45" i="2"/>
  <c r="P52" i="2" s="1"/>
  <c r="P53" i="2" s="1"/>
  <c r="Q45" i="2"/>
  <c r="Q55" i="2" s="1"/>
  <c r="R45" i="2"/>
  <c r="R55" i="2" s="1"/>
  <c r="S45" i="2"/>
  <c r="S55" i="2" s="1"/>
  <c r="M52" i="2"/>
  <c r="M53" i="2" s="1"/>
  <c r="N52" i="2"/>
  <c r="N53" i="2" s="1"/>
  <c r="N55" i="2"/>
  <c r="O55" i="2"/>
  <c r="P55" i="2"/>
  <c r="O57" i="2"/>
  <c r="P57" i="2"/>
  <c r="Q57" i="2"/>
  <c r="R57" i="2"/>
  <c r="S57" i="2"/>
  <c r="N58" i="2"/>
  <c r="O58" i="2"/>
  <c r="P58" i="2"/>
  <c r="Q58" i="2"/>
  <c r="R58" i="2"/>
  <c r="S58" i="2"/>
  <c r="L45" i="2"/>
  <c r="L55" i="2" s="1"/>
  <c r="L36" i="2"/>
  <c r="H57" i="2"/>
  <c r="I57" i="2"/>
  <c r="J57" i="2"/>
  <c r="H58" i="2"/>
  <c r="I58" i="2"/>
  <c r="J58" i="2"/>
  <c r="N31" i="2"/>
  <c r="O31" i="2"/>
  <c r="P31" i="2"/>
  <c r="R31" i="2"/>
  <c r="S31" i="2"/>
  <c r="M32" i="2"/>
  <c r="N32" i="2"/>
  <c r="O32" i="2"/>
  <c r="P32" i="2"/>
  <c r="Q32" i="2"/>
  <c r="R32" i="2"/>
  <c r="S32" i="2"/>
  <c r="M33" i="2"/>
  <c r="N33" i="2"/>
  <c r="O33" i="2"/>
  <c r="P33" i="2"/>
  <c r="Q33" i="2"/>
  <c r="R33" i="2"/>
  <c r="S33" i="2"/>
  <c r="O34" i="2"/>
  <c r="P34" i="2"/>
  <c r="Q34" i="2"/>
  <c r="R34" i="2"/>
  <c r="S34" i="2"/>
  <c r="L33" i="2"/>
  <c r="L32" i="2"/>
  <c r="M12" i="2"/>
  <c r="M57" i="2" s="1"/>
  <c r="N12" i="2"/>
  <c r="N57" i="2" s="1"/>
  <c r="O12" i="2"/>
  <c r="P12" i="2"/>
  <c r="Q12" i="2"/>
  <c r="R12" i="2"/>
  <c r="S12" i="2"/>
  <c r="S16" i="2" s="1"/>
  <c r="S23" i="2" s="1"/>
  <c r="S25" i="2" s="1"/>
  <c r="S27" i="2" s="1"/>
  <c r="N16" i="2"/>
  <c r="N23" i="2" s="1"/>
  <c r="N25" i="2" s="1"/>
  <c r="N27" i="2" s="1"/>
  <c r="O16" i="2"/>
  <c r="O23" i="2" s="1"/>
  <c r="O25" i="2" s="1"/>
  <c r="O27" i="2" s="1"/>
  <c r="P16" i="2"/>
  <c r="P23" i="2" s="1"/>
  <c r="P25" i="2" s="1"/>
  <c r="P27" i="2" s="1"/>
  <c r="Q16" i="2"/>
  <c r="Q23" i="2" s="1"/>
  <c r="Q25" i="2" s="1"/>
  <c r="Q27" i="2" s="1"/>
  <c r="R16" i="2"/>
  <c r="R23" i="2" s="1"/>
  <c r="R25" i="2" s="1"/>
  <c r="R27" i="2" s="1"/>
  <c r="M22" i="2"/>
  <c r="N22" i="2"/>
  <c r="O22" i="2"/>
  <c r="P22" i="2"/>
  <c r="Q22" i="2"/>
  <c r="R22" i="2"/>
  <c r="S22" i="2"/>
  <c r="L22" i="2"/>
  <c r="L12" i="2"/>
  <c r="L16" i="2" s="1"/>
  <c r="L23" i="2" s="1"/>
  <c r="L25" i="2" s="1"/>
  <c r="L27" i="2" s="1"/>
  <c r="G39" i="2"/>
  <c r="H45" i="2"/>
  <c r="G58" i="2"/>
  <c r="G57" i="2"/>
  <c r="J55" i="2"/>
  <c r="I55" i="2"/>
  <c r="C55" i="2"/>
  <c r="F55" i="2"/>
  <c r="J52" i="2"/>
  <c r="J53" i="2" s="1"/>
  <c r="I52" i="2"/>
  <c r="I53" i="2" s="1"/>
  <c r="C52" i="2"/>
  <c r="C53" i="2" s="1"/>
  <c r="F52" i="2"/>
  <c r="F53" i="2" s="1"/>
  <c r="G47" i="2"/>
  <c r="G51" i="2" s="1"/>
  <c r="I45" i="2"/>
  <c r="J45" i="2"/>
  <c r="C45" i="2"/>
  <c r="D45" i="2"/>
  <c r="D55" i="2" s="1"/>
  <c r="E45" i="2"/>
  <c r="E55" i="2" s="1"/>
  <c r="F45" i="2"/>
  <c r="G45" i="2"/>
  <c r="G52" i="2" s="1"/>
  <c r="E34" i="2"/>
  <c r="F34" i="2"/>
  <c r="I34" i="2"/>
  <c r="H32" i="2"/>
  <c r="I32" i="2"/>
  <c r="J32" i="2"/>
  <c r="H33" i="2"/>
  <c r="I33" i="2"/>
  <c r="J33" i="2"/>
  <c r="I12" i="2"/>
  <c r="I31" i="2" s="1"/>
  <c r="J12" i="2"/>
  <c r="J31" i="2" s="1"/>
  <c r="I16" i="2"/>
  <c r="I23" i="2" s="1"/>
  <c r="I25" i="2" s="1"/>
  <c r="I27" i="2" s="1"/>
  <c r="J16" i="2"/>
  <c r="J23" i="2" s="1"/>
  <c r="J25" i="2" s="1"/>
  <c r="J27" i="2" s="1"/>
  <c r="I22" i="2"/>
  <c r="J22" i="2"/>
  <c r="H36" i="2"/>
  <c r="I36" i="2"/>
  <c r="J36" i="2"/>
  <c r="C36" i="2"/>
  <c r="D36" i="2"/>
  <c r="E36" i="2"/>
  <c r="F36" i="2"/>
  <c r="G36" i="2"/>
  <c r="D22" i="2"/>
  <c r="E22" i="2"/>
  <c r="F22" i="2"/>
  <c r="G22" i="2"/>
  <c r="H22" i="2"/>
  <c r="C22" i="2"/>
  <c r="G33" i="2"/>
  <c r="G32" i="2"/>
  <c r="M2" i="2"/>
  <c r="N2" i="2" s="1"/>
  <c r="O2" i="2" s="1"/>
  <c r="P2" i="2" s="1"/>
  <c r="Q2" i="2" s="1"/>
  <c r="R2" i="2" s="1"/>
  <c r="S2" i="2" s="1"/>
  <c r="H12" i="2"/>
  <c r="H16" i="2" s="1"/>
  <c r="H34" i="2" s="1"/>
  <c r="F12" i="2"/>
  <c r="F16" i="2" s="1"/>
  <c r="E12" i="2"/>
  <c r="E16" i="2" s="1"/>
  <c r="D12" i="2"/>
  <c r="D16" i="2" s="1"/>
  <c r="D34" i="2" s="1"/>
  <c r="C12" i="2"/>
  <c r="C16" i="2" s="1"/>
  <c r="C34" i="2" s="1"/>
  <c r="G12" i="2"/>
  <c r="C3" i="2"/>
  <c r="N34" i="2" l="1"/>
  <c r="L31" i="2"/>
  <c r="L34" i="2"/>
  <c r="M16" i="2"/>
  <c r="Q31" i="2"/>
  <c r="M58" i="2"/>
  <c r="M31" i="2"/>
  <c r="L57" i="2"/>
  <c r="L58" i="2"/>
  <c r="S52" i="2"/>
  <c r="S53" i="2" s="1"/>
  <c r="R52" i="2"/>
  <c r="R53" i="2" s="1"/>
  <c r="Q52" i="2"/>
  <c r="Q53" i="2" s="1"/>
  <c r="L52" i="2"/>
  <c r="L53" i="2" s="1"/>
  <c r="E52" i="2"/>
  <c r="E53" i="2" s="1"/>
  <c r="D52" i="2"/>
  <c r="D53" i="2" s="1"/>
  <c r="G55" i="2"/>
  <c r="H55" i="2"/>
  <c r="H52" i="2"/>
  <c r="H53" i="2" s="1"/>
  <c r="G53" i="2"/>
  <c r="H31" i="2"/>
  <c r="J34" i="2"/>
  <c r="G31" i="2"/>
  <c r="E23" i="2"/>
  <c r="G16" i="2"/>
  <c r="G34" i="2" s="1"/>
  <c r="D23" i="2"/>
  <c r="F23" i="2"/>
  <c r="G23" i="2"/>
  <c r="C23" i="2"/>
  <c r="H23" i="2"/>
  <c r="M23" i="2" l="1"/>
  <c r="M25" i="2" s="1"/>
  <c r="M27" i="2" s="1"/>
  <c r="M34" i="2"/>
  <c r="H25" i="2"/>
  <c r="H27" i="2" s="1"/>
  <c r="D25" i="2"/>
  <c r="D27" i="2" s="1"/>
  <c r="C25" i="2"/>
  <c r="C27" i="2" s="1"/>
  <c r="G25" i="2"/>
  <c r="G27" i="2" s="1"/>
  <c r="F25" i="2"/>
  <c r="F27" i="2" s="1"/>
  <c r="E25" i="2"/>
  <c r="E27" i="2" s="1"/>
</calcChain>
</file>

<file path=xl/sharedStrings.xml><?xml version="1.0" encoding="utf-8"?>
<sst xmlns="http://schemas.openxmlformats.org/spreadsheetml/2006/main" count="72" uniqueCount="66">
  <si>
    <t>Price</t>
  </si>
  <si>
    <t>Shares</t>
  </si>
  <si>
    <t>MC</t>
  </si>
  <si>
    <t>Cash</t>
  </si>
  <si>
    <t>Debt</t>
  </si>
  <si>
    <t>EV</t>
  </si>
  <si>
    <t>Q125</t>
  </si>
  <si>
    <t>Main</t>
  </si>
  <si>
    <t>Revenue</t>
  </si>
  <si>
    <t>Merchants</t>
  </si>
  <si>
    <t>Active Consumers</t>
  </si>
  <si>
    <t>GMV</t>
  </si>
  <si>
    <t>Rev per Consumer</t>
  </si>
  <si>
    <t>Consumer Credit Loss Rate</t>
  </si>
  <si>
    <t>Rev Take Rate</t>
  </si>
  <si>
    <t>Transaction &amp; Service</t>
  </si>
  <si>
    <t>Interest Income</t>
  </si>
  <si>
    <t>Gross Profit</t>
  </si>
  <si>
    <t>R&amp;D</t>
  </si>
  <si>
    <t>S&amp;M</t>
  </si>
  <si>
    <t>Operations &amp; Customer Serv.</t>
  </si>
  <si>
    <t>G&amp;A</t>
  </si>
  <si>
    <t>Operating Expenses</t>
  </si>
  <si>
    <t>Operating Income</t>
  </si>
  <si>
    <t>Q225</t>
  </si>
  <si>
    <t>Q325</t>
  </si>
  <si>
    <t>Q425</t>
  </si>
  <si>
    <t>Impairment &amp; D&amp;A</t>
  </si>
  <si>
    <t>Share-based Payments</t>
  </si>
  <si>
    <t>Net Income</t>
  </si>
  <si>
    <t>Pretax Income</t>
  </si>
  <si>
    <t>Tax</t>
  </si>
  <si>
    <t>EPS</t>
  </si>
  <si>
    <t>Revenue y/y</t>
  </si>
  <si>
    <t>Gross Margin</t>
  </si>
  <si>
    <t>Processing &amp; Servicing</t>
  </si>
  <si>
    <t>Consumer Credit Losses</t>
  </si>
  <si>
    <t>Funding Costs</t>
  </si>
  <si>
    <t>Credit Loss y/y</t>
  </si>
  <si>
    <t>Processing &amp; Service y/y</t>
  </si>
  <si>
    <t>Net Cash</t>
  </si>
  <si>
    <t>AR</t>
  </si>
  <si>
    <t>ST Securities</t>
  </si>
  <si>
    <t>PP&amp;E</t>
  </si>
  <si>
    <t>GW</t>
  </si>
  <si>
    <t>Intangible Assets</t>
  </si>
  <si>
    <t>DT</t>
  </si>
  <si>
    <t>Other Assets</t>
  </si>
  <si>
    <t>Assets</t>
  </si>
  <si>
    <t>AP</t>
  </si>
  <si>
    <t>Deposits</t>
  </si>
  <si>
    <t>Other Liabilities</t>
  </si>
  <si>
    <t>Liabilities</t>
  </si>
  <si>
    <t>SE</t>
  </si>
  <si>
    <t>L+SE</t>
  </si>
  <si>
    <t>DSO</t>
  </si>
  <si>
    <t>TANGIBLE BOOK VALUE</t>
  </si>
  <si>
    <t>Q124</t>
  </si>
  <si>
    <t>Q224</t>
  </si>
  <si>
    <t>Q324</t>
  </si>
  <si>
    <t>Q424</t>
  </si>
  <si>
    <t>Turnover Ratio</t>
  </si>
  <si>
    <t>AR over 12x more than revenue/q should be close to 2-4x</t>
  </si>
  <si>
    <t>AR write offs of even 20% would make Tangible Book negative</t>
  </si>
  <si>
    <t>Rising consumer defaults &amp; macro uncertainty &amp; tariffs</t>
  </si>
  <si>
    <t>which impact consumers the most could create even more write 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</si>
</sst>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9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622789</xdr:colOff>
      <xdr:row>0</xdr:row>
      <xdr:rowOff>7327</xdr:rowOff>
    </xdr:from>
    <xdr:to>
      <xdr:col>7</xdr:col>
      <xdr:colOff>7327</xdr:colOff>
      <xdr:row>56</xdr:row>
      <xdr:rowOff>14654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A5C1A3D-3389-4218-65C5-D576CE7479A8}"/>
            </a:ext>
          </a:extLst>
        </xdr:cNvPr>
        <xdr:cNvCxnSpPr/>
      </xdr:nvCxnSpPr>
      <xdr:spPr>
        <a:xfrm flipH="1">
          <a:off x="5436577" y="7327"/>
          <a:ext cx="14654" cy="85505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593481</xdr:colOff>
      <xdr:row>0</xdr:row>
      <xdr:rowOff>0</xdr:rowOff>
    </xdr:from>
    <xdr:to>
      <xdr:col>14</xdr:col>
      <xdr:colOff>1</xdr:colOff>
      <xdr:row>56</xdr:row>
      <xdr:rowOff>7327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B7531CB-8402-42BD-BAEA-99CDC6F79566}"/>
            </a:ext>
          </a:extLst>
        </xdr:cNvPr>
        <xdr:cNvCxnSpPr/>
      </xdr:nvCxnSpPr>
      <xdr:spPr>
        <a:xfrm flipH="1">
          <a:off x="9686193" y="0"/>
          <a:ext cx="14654" cy="855051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646-9B15-47E4-A252-244A727DB7D2}">
  <dimension ref="B2:L7"/>
  <sheetViews>
    <sheetView zoomScale="115" zoomScaleNormal="115" workbookViewId="0">
      <selection activeCell="D9" sqref="D9"/>
    </sheetView>
  </sheetViews>
  <sheetFormatPr defaultRowHeight="12.75" x14ac:dyDescent="0.2"/>
  <sheetData>
    <row r="2" spans="2:12" x14ac:dyDescent="0.2">
      <c r="J2" t="s">
        <v>0</v>
      </c>
    </row>
    <row r="3" spans="2:12" x14ac:dyDescent="0.2">
      <c r="B3" t="s">
        <v>62</v>
      </c>
      <c r="J3" t="s">
        <v>1</v>
      </c>
      <c r="L3" t="s">
        <v>6</v>
      </c>
    </row>
    <row r="4" spans="2:12" x14ac:dyDescent="0.2">
      <c r="B4" t="s">
        <v>63</v>
      </c>
      <c r="J4" t="s">
        <v>2</v>
      </c>
    </row>
    <row r="5" spans="2:12" x14ac:dyDescent="0.2">
      <c r="B5" t="s">
        <v>64</v>
      </c>
      <c r="J5" t="s">
        <v>3</v>
      </c>
      <c r="L5" t="s">
        <v>6</v>
      </c>
    </row>
    <row r="6" spans="2:12" x14ac:dyDescent="0.2">
      <c r="B6" t="s">
        <v>65</v>
      </c>
      <c r="J6" t="s">
        <v>4</v>
      </c>
      <c r="L6" t="s">
        <v>6</v>
      </c>
    </row>
    <row r="7" spans="2:12" x14ac:dyDescent="0.2">
      <c r="J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C2C6-367F-47E8-A647-19ACAEDA35C6}">
  <dimension ref="A1:S58"/>
  <sheetViews>
    <sheetView tabSelected="1" zoomScale="130" zoomScaleNormal="130" workbookViewId="0">
      <pane xSplit="2" ySplit="2" topLeftCell="C33" activePane="bottomRight" state="frozen"/>
      <selection pane="topRight" activeCell="C1" sqref="C1"/>
      <selection pane="bottomLeft" activeCell="A3" sqref="A3"/>
      <selection pane="bottomRight" activeCell="H46" sqref="H46"/>
    </sheetView>
  </sheetViews>
  <sheetFormatPr defaultRowHeight="12.75" x14ac:dyDescent="0.2"/>
  <cols>
    <col min="1" max="1" width="9.140625" style="1"/>
    <col min="2" max="2" width="24.5703125" style="1" customWidth="1"/>
    <col min="3" max="3" width="11.140625" style="1" bestFit="1" customWidth="1"/>
    <col min="4" max="6" width="9.140625" style="1"/>
    <col min="7" max="7" width="9.42578125" style="1" customWidth="1"/>
    <col min="8" max="16384" width="9.140625" style="1"/>
  </cols>
  <sheetData>
    <row r="1" spans="1:19" x14ac:dyDescent="0.2">
      <c r="A1" s="1" t="s">
        <v>7</v>
      </c>
    </row>
    <row r="2" spans="1:19" x14ac:dyDescent="0.2">
      <c r="C2" s="1" t="s">
        <v>57</v>
      </c>
      <c r="D2" s="1" t="s">
        <v>58</v>
      </c>
      <c r="E2" s="1" t="s">
        <v>59</v>
      </c>
      <c r="F2" s="1" t="s">
        <v>60</v>
      </c>
      <c r="G2" s="1" t="s">
        <v>6</v>
      </c>
      <c r="H2" s="1" t="s">
        <v>24</v>
      </c>
      <c r="I2" s="1" t="s">
        <v>25</v>
      </c>
      <c r="J2" s="1" t="s">
        <v>26</v>
      </c>
      <c r="L2" s="5">
        <v>2022</v>
      </c>
      <c r="M2" s="5">
        <f>L2+1</f>
        <v>2023</v>
      </c>
      <c r="N2" s="5">
        <f t="shared" ref="N2:S2" si="0">M2+1</f>
        <v>2024</v>
      </c>
      <c r="O2" s="5">
        <f t="shared" si="0"/>
        <v>2025</v>
      </c>
      <c r="P2" s="5">
        <f t="shared" si="0"/>
        <v>2026</v>
      </c>
      <c r="Q2" s="5">
        <f t="shared" si="0"/>
        <v>2027</v>
      </c>
      <c r="R2" s="5">
        <f t="shared" si="0"/>
        <v>2028</v>
      </c>
      <c r="S2" s="5">
        <f t="shared" si="0"/>
        <v>2029</v>
      </c>
    </row>
    <row r="3" spans="1:19" x14ac:dyDescent="0.2">
      <c r="B3" s="1" t="s">
        <v>11</v>
      </c>
      <c r="C3" s="1">
        <f>22900000000/1000000</f>
        <v>22900</v>
      </c>
      <c r="G3" s="1">
        <v>25300</v>
      </c>
    </row>
    <row r="4" spans="1:19" x14ac:dyDescent="0.2">
      <c r="B4" s="1" t="s">
        <v>10</v>
      </c>
      <c r="G4" s="1">
        <v>100</v>
      </c>
    </row>
    <row r="5" spans="1:19" x14ac:dyDescent="0.2">
      <c r="B5" s="1" t="s">
        <v>9</v>
      </c>
      <c r="G5" s="1">
        <v>724000</v>
      </c>
    </row>
    <row r="6" spans="1:19" x14ac:dyDescent="0.2">
      <c r="B6" s="1" t="s">
        <v>12</v>
      </c>
      <c r="C6" s="1">
        <v>28</v>
      </c>
      <c r="G6" s="1">
        <v>29</v>
      </c>
    </row>
    <row r="7" spans="1:19" x14ac:dyDescent="0.2">
      <c r="B7" s="1" t="s">
        <v>14</v>
      </c>
      <c r="C7" s="4">
        <v>2.7099999999999999E-2</v>
      </c>
      <c r="G7" s="4">
        <v>2.7699999999999999E-2</v>
      </c>
    </row>
    <row r="8" spans="1:19" x14ac:dyDescent="0.2">
      <c r="B8" s="1" t="s">
        <v>13</v>
      </c>
      <c r="C8" s="4">
        <v>5.1000000000000004E-3</v>
      </c>
      <c r="G8" s="4">
        <v>5.4000000000000003E-3</v>
      </c>
    </row>
    <row r="10" spans="1:19" x14ac:dyDescent="0.2">
      <c r="B10" s="1" t="s">
        <v>15</v>
      </c>
      <c r="C10" s="1">
        <v>486</v>
      </c>
      <c r="G10" s="1">
        <v>519</v>
      </c>
    </row>
    <row r="11" spans="1:19" x14ac:dyDescent="0.2">
      <c r="B11" s="1" t="s">
        <v>16</v>
      </c>
      <c r="C11" s="1">
        <v>157</v>
      </c>
      <c r="G11" s="1">
        <v>182</v>
      </c>
      <c r="M11" s="1">
        <f>4845-2860</f>
        <v>1985</v>
      </c>
    </row>
    <row r="12" spans="1:19" s="2" customFormat="1" x14ac:dyDescent="0.2">
      <c r="A12" s="1"/>
      <c r="B12" s="2" t="s">
        <v>8</v>
      </c>
      <c r="C12" s="2">
        <f t="shared" ref="C12:H12" si="1">SUM(C10:C11)</f>
        <v>643</v>
      </c>
      <c r="D12" s="2">
        <f t="shared" si="1"/>
        <v>0</v>
      </c>
      <c r="E12" s="2">
        <f t="shared" si="1"/>
        <v>0</v>
      </c>
      <c r="F12" s="2">
        <f t="shared" si="1"/>
        <v>0</v>
      </c>
      <c r="G12" s="2">
        <f t="shared" si="1"/>
        <v>701</v>
      </c>
      <c r="H12" s="2">
        <f t="shared" si="1"/>
        <v>0</v>
      </c>
      <c r="I12" s="2">
        <f t="shared" ref="I12:J12" si="2">SUM(I10:I11)</f>
        <v>0</v>
      </c>
      <c r="J12" s="2">
        <f t="shared" si="2"/>
        <v>0</v>
      </c>
      <c r="L12" s="2">
        <f t="shared" ref="L12:S12" si="3">SUM(L10:L11)</f>
        <v>0</v>
      </c>
      <c r="M12" s="2">
        <f t="shared" si="3"/>
        <v>1985</v>
      </c>
      <c r="N12" s="2">
        <f t="shared" si="3"/>
        <v>0</v>
      </c>
      <c r="O12" s="2">
        <f t="shared" si="3"/>
        <v>0</v>
      </c>
      <c r="P12" s="2">
        <f t="shared" si="3"/>
        <v>0</v>
      </c>
      <c r="Q12" s="2">
        <f t="shared" si="3"/>
        <v>0</v>
      </c>
      <c r="R12" s="2">
        <f t="shared" si="3"/>
        <v>0</v>
      </c>
      <c r="S12" s="2">
        <f t="shared" si="3"/>
        <v>0</v>
      </c>
    </row>
    <row r="13" spans="1:19" s="2" customFormat="1" x14ac:dyDescent="0.2">
      <c r="A13" s="1"/>
      <c r="B13" s="1" t="s">
        <v>35</v>
      </c>
      <c r="C13" s="1">
        <v>136</v>
      </c>
      <c r="D13" s="1"/>
      <c r="E13" s="1"/>
      <c r="F13" s="1"/>
      <c r="G13" s="1">
        <v>164</v>
      </c>
      <c r="H13" s="1"/>
      <c r="I13" s="1"/>
      <c r="J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B14" s="1" t="s">
        <v>36</v>
      </c>
      <c r="C14" s="1">
        <v>117</v>
      </c>
      <c r="G14" s="1">
        <v>136</v>
      </c>
    </row>
    <row r="15" spans="1:19" x14ac:dyDescent="0.2">
      <c r="B15" s="1" t="s">
        <v>37</v>
      </c>
      <c r="C15" s="1">
        <v>113</v>
      </c>
      <c r="G15" s="1">
        <v>130</v>
      </c>
    </row>
    <row r="16" spans="1:19" x14ac:dyDescent="0.2">
      <c r="B16" s="1" t="s">
        <v>17</v>
      </c>
      <c r="C16" s="1">
        <f>C12-SUM(C13:C15)</f>
        <v>277</v>
      </c>
      <c r="D16" s="1">
        <f t="shared" ref="D16:H16" si="4">D12-SUM(D13:D15)</f>
        <v>0</v>
      </c>
      <c r="E16" s="1">
        <f t="shared" si="4"/>
        <v>0</v>
      </c>
      <c r="F16" s="1">
        <f t="shared" si="4"/>
        <v>0</v>
      </c>
      <c r="G16" s="1">
        <f t="shared" si="4"/>
        <v>271</v>
      </c>
      <c r="H16" s="1">
        <f t="shared" si="4"/>
        <v>0</v>
      </c>
      <c r="I16" s="1">
        <f t="shared" ref="I16" si="5">I12-SUM(I13:I15)</f>
        <v>0</v>
      </c>
      <c r="J16" s="1">
        <f t="shared" ref="J16:L16" si="6">J12-SUM(J13:J15)</f>
        <v>0</v>
      </c>
      <c r="L16" s="1">
        <f t="shared" si="6"/>
        <v>0</v>
      </c>
      <c r="M16" s="1">
        <f t="shared" ref="M16:S16" si="7">M12-SUM(M13:M15)</f>
        <v>1985</v>
      </c>
      <c r="N16" s="1">
        <f t="shared" si="7"/>
        <v>0</v>
      </c>
      <c r="O16" s="1">
        <f t="shared" si="7"/>
        <v>0</v>
      </c>
      <c r="P16" s="1">
        <f t="shared" si="7"/>
        <v>0</v>
      </c>
      <c r="Q16" s="1">
        <f t="shared" si="7"/>
        <v>0</v>
      </c>
      <c r="R16" s="1">
        <f t="shared" si="7"/>
        <v>0</v>
      </c>
      <c r="S16" s="1">
        <f t="shared" si="7"/>
        <v>0</v>
      </c>
    </row>
    <row r="17" spans="1:19" x14ac:dyDescent="0.2">
      <c r="B17" s="1" t="s">
        <v>18</v>
      </c>
      <c r="C17" s="1">
        <v>78</v>
      </c>
      <c r="G17" s="1">
        <v>83</v>
      </c>
    </row>
    <row r="18" spans="1:19" x14ac:dyDescent="0.2">
      <c r="B18" s="1" t="s">
        <v>19</v>
      </c>
      <c r="C18" s="1">
        <v>76</v>
      </c>
      <c r="G18" s="1">
        <v>80</v>
      </c>
    </row>
    <row r="19" spans="1:19" x14ac:dyDescent="0.2">
      <c r="B19" s="1" t="s">
        <v>20</v>
      </c>
      <c r="C19" s="1">
        <v>57</v>
      </c>
      <c r="G19" s="1">
        <v>50</v>
      </c>
    </row>
    <row r="20" spans="1:19" x14ac:dyDescent="0.2">
      <c r="B20" s="1" t="s">
        <v>21</v>
      </c>
      <c r="C20" s="1">
        <v>50</v>
      </c>
      <c r="G20" s="1">
        <v>54</v>
      </c>
    </row>
    <row r="21" spans="1:19" x14ac:dyDescent="0.2">
      <c r="B21" s="1" t="s">
        <v>27</v>
      </c>
      <c r="C21" s="1">
        <v>36</v>
      </c>
      <c r="G21" s="1">
        <v>26</v>
      </c>
    </row>
    <row r="22" spans="1:19" x14ac:dyDescent="0.2">
      <c r="B22" s="1" t="s">
        <v>22</v>
      </c>
      <c r="C22" s="1">
        <f>SUM(C17:C21)</f>
        <v>297</v>
      </c>
      <c r="D22" s="1">
        <f t="shared" ref="D22:H22" si="8">SUM(D17:D21)</f>
        <v>0</v>
      </c>
      <c r="E22" s="1">
        <f t="shared" si="8"/>
        <v>0</v>
      </c>
      <c r="F22" s="1">
        <f t="shared" si="8"/>
        <v>0</v>
      </c>
      <c r="G22" s="1">
        <f t="shared" si="8"/>
        <v>293</v>
      </c>
      <c r="H22" s="1">
        <f t="shared" si="8"/>
        <v>0</v>
      </c>
      <c r="I22" s="1">
        <f t="shared" ref="I22" si="9">SUM(I17:I21)</f>
        <v>0</v>
      </c>
      <c r="J22" s="1">
        <f t="shared" ref="J22:L22" si="10">SUM(J17:J21)</f>
        <v>0</v>
      </c>
      <c r="L22" s="1">
        <f t="shared" si="10"/>
        <v>0</v>
      </c>
      <c r="M22" s="1">
        <f t="shared" ref="M22:S22" si="11">SUM(M17:M21)</f>
        <v>0</v>
      </c>
      <c r="N22" s="1">
        <f t="shared" si="11"/>
        <v>0</v>
      </c>
      <c r="O22" s="1">
        <f t="shared" si="11"/>
        <v>0</v>
      </c>
      <c r="P22" s="1">
        <f t="shared" si="11"/>
        <v>0</v>
      </c>
      <c r="Q22" s="1">
        <f t="shared" si="11"/>
        <v>0</v>
      </c>
      <c r="R22" s="1">
        <f t="shared" si="11"/>
        <v>0</v>
      </c>
      <c r="S22" s="1">
        <f t="shared" si="11"/>
        <v>0</v>
      </c>
    </row>
    <row r="23" spans="1:19" x14ac:dyDescent="0.2">
      <c r="B23" s="1" t="s">
        <v>23</v>
      </c>
      <c r="C23" s="1">
        <f>C16-C22</f>
        <v>-20</v>
      </c>
      <c r="D23" s="1">
        <f t="shared" ref="D23:H23" si="12">D16-D22</f>
        <v>0</v>
      </c>
      <c r="E23" s="1">
        <f t="shared" si="12"/>
        <v>0</v>
      </c>
      <c r="F23" s="1">
        <f t="shared" si="12"/>
        <v>0</v>
      </c>
      <c r="G23" s="1">
        <f t="shared" si="12"/>
        <v>-22</v>
      </c>
      <c r="H23" s="1">
        <f t="shared" si="12"/>
        <v>0</v>
      </c>
      <c r="I23" s="1">
        <f t="shared" ref="I23" si="13">I16-I22</f>
        <v>0</v>
      </c>
      <c r="J23" s="1">
        <f t="shared" ref="J23:L23" si="14">J16-J22</f>
        <v>0</v>
      </c>
      <c r="L23" s="1">
        <f t="shared" si="14"/>
        <v>0</v>
      </c>
      <c r="M23" s="1">
        <f t="shared" ref="M23:S23" si="15">M16-M22</f>
        <v>1985</v>
      </c>
      <c r="N23" s="1">
        <f t="shared" si="15"/>
        <v>0</v>
      </c>
      <c r="O23" s="1">
        <f t="shared" si="15"/>
        <v>0</v>
      </c>
      <c r="P23" s="1">
        <f t="shared" si="15"/>
        <v>0</v>
      </c>
      <c r="Q23" s="1">
        <f t="shared" si="15"/>
        <v>0</v>
      </c>
      <c r="R23" s="1">
        <f t="shared" si="15"/>
        <v>0</v>
      </c>
      <c r="S23" s="1">
        <f t="shared" si="15"/>
        <v>0</v>
      </c>
    </row>
    <row r="24" spans="1:19" x14ac:dyDescent="0.2">
      <c r="B24" s="1" t="s">
        <v>28</v>
      </c>
      <c r="C24" s="1">
        <v>5</v>
      </c>
      <c r="G24" s="1">
        <v>59</v>
      </c>
    </row>
    <row r="25" spans="1:19" x14ac:dyDescent="0.2">
      <c r="B25" s="1" t="s">
        <v>30</v>
      </c>
      <c r="C25" s="1">
        <f>C23-C24</f>
        <v>-25</v>
      </c>
      <c r="D25" s="1">
        <f t="shared" ref="D25:H25" si="16">D23-D24</f>
        <v>0</v>
      </c>
      <c r="E25" s="1">
        <f t="shared" si="16"/>
        <v>0</v>
      </c>
      <c r="F25" s="1">
        <f t="shared" si="16"/>
        <v>0</v>
      </c>
      <c r="G25" s="1">
        <f t="shared" si="16"/>
        <v>-81</v>
      </c>
      <c r="H25" s="1">
        <f t="shared" si="16"/>
        <v>0</v>
      </c>
      <c r="I25" s="1">
        <f t="shared" ref="I25" si="17">I23-I24</f>
        <v>0</v>
      </c>
      <c r="J25" s="1">
        <f t="shared" ref="J25:L25" si="18">J23-J24</f>
        <v>0</v>
      </c>
      <c r="L25" s="1">
        <f t="shared" si="18"/>
        <v>0</v>
      </c>
      <c r="M25" s="1">
        <f t="shared" ref="M25:S25" si="19">M23-M24</f>
        <v>1985</v>
      </c>
      <c r="N25" s="1">
        <f t="shared" si="19"/>
        <v>0</v>
      </c>
      <c r="O25" s="1">
        <f t="shared" si="19"/>
        <v>0</v>
      </c>
      <c r="P25" s="1">
        <f t="shared" si="19"/>
        <v>0</v>
      </c>
      <c r="Q25" s="1">
        <f t="shared" si="19"/>
        <v>0</v>
      </c>
      <c r="R25" s="1">
        <f t="shared" si="19"/>
        <v>0</v>
      </c>
      <c r="S25" s="1">
        <f t="shared" si="19"/>
        <v>0</v>
      </c>
    </row>
    <row r="26" spans="1:19" x14ac:dyDescent="0.2">
      <c r="B26" s="1" t="s">
        <v>31</v>
      </c>
      <c r="C26" s="1">
        <v>5</v>
      </c>
      <c r="G26" s="1">
        <v>7</v>
      </c>
    </row>
    <row r="27" spans="1:19" x14ac:dyDescent="0.2">
      <c r="B27" s="1" t="s">
        <v>29</v>
      </c>
      <c r="C27" s="1">
        <f>C25-C26</f>
        <v>-30</v>
      </c>
      <c r="D27" s="1">
        <f t="shared" ref="D27:H27" si="20">D25-D26</f>
        <v>0</v>
      </c>
      <c r="E27" s="1">
        <f t="shared" si="20"/>
        <v>0</v>
      </c>
      <c r="F27" s="1">
        <f t="shared" si="20"/>
        <v>0</v>
      </c>
      <c r="G27" s="1">
        <f t="shared" si="20"/>
        <v>-88</v>
      </c>
      <c r="H27" s="1">
        <f t="shared" si="20"/>
        <v>0</v>
      </c>
      <c r="I27" s="1">
        <f t="shared" ref="I27" si="21">I25-I26</f>
        <v>0</v>
      </c>
      <c r="J27" s="1">
        <f t="shared" ref="J27:L27" si="22">J25-J26</f>
        <v>0</v>
      </c>
      <c r="L27" s="1">
        <f t="shared" si="22"/>
        <v>0</v>
      </c>
      <c r="M27" s="1">
        <f t="shared" ref="M27:S27" si="23">M25-M26</f>
        <v>1985</v>
      </c>
      <c r="N27" s="1">
        <f t="shared" si="23"/>
        <v>0</v>
      </c>
      <c r="O27" s="1">
        <f t="shared" si="23"/>
        <v>0</v>
      </c>
      <c r="P27" s="1">
        <f t="shared" si="23"/>
        <v>0</v>
      </c>
      <c r="Q27" s="1">
        <f t="shared" si="23"/>
        <v>0</v>
      </c>
      <c r="R27" s="1">
        <f t="shared" si="23"/>
        <v>0</v>
      </c>
      <c r="S27" s="1">
        <f t="shared" si="23"/>
        <v>0</v>
      </c>
    </row>
    <row r="28" spans="1:19" x14ac:dyDescent="0.2">
      <c r="B28" s="1" t="s">
        <v>1</v>
      </c>
    </row>
    <row r="29" spans="1:19" x14ac:dyDescent="0.2">
      <c r="B29" s="1" t="s">
        <v>32</v>
      </c>
    </row>
    <row r="31" spans="1:19" s="2" customFormat="1" x14ac:dyDescent="0.2">
      <c r="A31" s="1"/>
      <c r="B31" s="2" t="s">
        <v>33</v>
      </c>
      <c r="G31" s="6">
        <f>G12/C12-1</f>
        <v>9.020217729393476E-2</v>
      </c>
      <c r="H31" s="6" t="e">
        <f t="shared" ref="H31:L31" si="24">H12/D12-1</f>
        <v>#DIV/0!</v>
      </c>
      <c r="I31" s="6" t="e">
        <f t="shared" si="24"/>
        <v>#DIV/0!</v>
      </c>
      <c r="J31" s="6" t="e">
        <f t="shared" si="24"/>
        <v>#DIV/0!</v>
      </c>
      <c r="L31" s="6" t="e">
        <f t="shared" si="24"/>
        <v>#DIV/0!</v>
      </c>
      <c r="M31" s="6" t="e">
        <f t="shared" ref="M31" si="25">M12/I12-1</f>
        <v>#DIV/0!</v>
      </c>
      <c r="N31" s="6" t="e">
        <f t="shared" ref="N31" si="26">N12/J12-1</f>
        <v>#DIV/0!</v>
      </c>
      <c r="O31" s="6" t="e">
        <f t="shared" ref="O31" si="27">O12/K12-1</f>
        <v>#DIV/0!</v>
      </c>
      <c r="P31" s="6" t="e">
        <f t="shared" ref="P31" si="28">P12/L12-1</f>
        <v>#DIV/0!</v>
      </c>
      <c r="Q31" s="6">
        <f t="shared" ref="Q31" si="29">Q12/M12-1</f>
        <v>-1</v>
      </c>
      <c r="R31" s="6" t="e">
        <f t="shared" ref="R31" si="30">R12/N12-1</f>
        <v>#DIV/0!</v>
      </c>
      <c r="S31" s="6" t="e">
        <f t="shared" ref="S31" si="31">S12/O12-1</f>
        <v>#DIV/0!</v>
      </c>
    </row>
    <row r="32" spans="1:19" s="2" customFormat="1" x14ac:dyDescent="0.2">
      <c r="A32" s="1"/>
      <c r="B32" s="1" t="s">
        <v>38</v>
      </c>
      <c r="G32" s="3">
        <f>G14/C14-1</f>
        <v>0.16239316239316248</v>
      </c>
      <c r="H32" s="3" t="e">
        <f t="shared" ref="H32:L32" si="32">H14/D14-1</f>
        <v>#DIV/0!</v>
      </c>
      <c r="I32" s="3" t="e">
        <f t="shared" si="32"/>
        <v>#DIV/0!</v>
      </c>
      <c r="J32" s="3" t="e">
        <f t="shared" si="32"/>
        <v>#DIV/0!</v>
      </c>
      <c r="L32" s="3" t="e">
        <f t="shared" si="32"/>
        <v>#DIV/0!</v>
      </c>
      <c r="M32" s="3" t="e">
        <f t="shared" ref="M32" si="33">M14/I14-1</f>
        <v>#DIV/0!</v>
      </c>
      <c r="N32" s="3" t="e">
        <f t="shared" ref="N32" si="34">N14/J14-1</f>
        <v>#DIV/0!</v>
      </c>
      <c r="O32" s="3" t="e">
        <f t="shared" ref="O32" si="35">O14/K14-1</f>
        <v>#DIV/0!</v>
      </c>
      <c r="P32" s="3" t="e">
        <f t="shared" ref="P32" si="36">P14/L14-1</f>
        <v>#DIV/0!</v>
      </c>
      <c r="Q32" s="3" t="e">
        <f t="shared" ref="Q32" si="37">Q14/M14-1</f>
        <v>#DIV/0!</v>
      </c>
      <c r="R32" s="3" t="e">
        <f t="shared" ref="R32" si="38">R14/N14-1</f>
        <v>#DIV/0!</v>
      </c>
      <c r="S32" s="3" t="e">
        <f t="shared" ref="S32" si="39">S14/O14-1</f>
        <v>#DIV/0!</v>
      </c>
    </row>
    <row r="33" spans="1:19" s="2" customFormat="1" x14ac:dyDescent="0.2">
      <c r="A33" s="1"/>
      <c r="B33" s="1" t="s">
        <v>39</v>
      </c>
      <c r="G33" s="3">
        <f>G13/C13-1</f>
        <v>0.20588235294117641</v>
      </c>
      <c r="H33" s="3" t="e">
        <f t="shared" ref="H33:L33" si="40">H13/D13-1</f>
        <v>#DIV/0!</v>
      </c>
      <c r="I33" s="3" t="e">
        <f t="shared" si="40"/>
        <v>#DIV/0!</v>
      </c>
      <c r="J33" s="3" t="e">
        <f t="shared" si="40"/>
        <v>#DIV/0!</v>
      </c>
      <c r="L33" s="3" t="e">
        <f t="shared" si="40"/>
        <v>#DIV/0!</v>
      </c>
      <c r="M33" s="3" t="e">
        <f t="shared" ref="M33" si="41">M13/I13-1</f>
        <v>#DIV/0!</v>
      </c>
      <c r="N33" s="3" t="e">
        <f t="shared" ref="N33" si="42">N13/J13-1</f>
        <v>#DIV/0!</v>
      </c>
      <c r="O33" s="3" t="e">
        <f t="shared" ref="O33" si="43">O13/K13-1</f>
        <v>#DIV/0!</v>
      </c>
      <c r="P33" s="3" t="e">
        <f t="shared" ref="P33" si="44">P13/L13-1</f>
        <v>#DIV/0!</v>
      </c>
      <c r="Q33" s="3" t="e">
        <f t="shared" ref="Q33" si="45">Q13/M13-1</f>
        <v>#DIV/0!</v>
      </c>
      <c r="R33" s="3" t="e">
        <f t="shared" ref="R33" si="46">R13/N13-1</f>
        <v>#DIV/0!</v>
      </c>
      <c r="S33" s="3" t="e">
        <f t="shared" ref="S33" si="47">S13/O13-1</f>
        <v>#DIV/0!</v>
      </c>
    </row>
    <row r="34" spans="1:19" x14ac:dyDescent="0.2">
      <c r="B34" s="1" t="s">
        <v>34</v>
      </c>
      <c r="C34" s="3">
        <f t="shared" ref="C34:J34" si="48">C16/C12</f>
        <v>0.4307931570762053</v>
      </c>
      <c r="D34" s="3" t="e">
        <f t="shared" si="48"/>
        <v>#DIV/0!</v>
      </c>
      <c r="E34" s="3" t="e">
        <f t="shared" si="48"/>
        <v>#DIV/0!</v>
      </c>
      <c r="F34" s="3" t="e">
        <f t="shared" si="48"/>
        <v>#DIV/0!</v>
      </c>
      <c r="G34" s="3">
        <f t="shared" si="48"/>
        <v>0.38659058487874465</v>
      </c>
      <c r="H34" s="3" t="e">
        <f t="shared" si="48"/>
        <v>#DIV/0!</v>
      </c>
      <c r="I34" s="3" t="e">
        <f t="shared" si="48"/>
        <v>#DIV/0!</v>
      </c>
      <c r="J34" s="3" t="e">
        <f t="shared" si="48"/>
        <v>#DIV/0!</v>
      </c>
      <c r="L34" s="3" t="e">
        <f t="shared" ref="L34:S34" si="49">L16/L12</f>
        <v>#DIV/0!</v>
      </c>
      <c r="M34" s="3">
        <f t="shared" si="49"/>
        <v>1</v>
      </c>
      <c r="N34" s="3" t="e">
        <f t="shared" si="49"/>
        <v>#DIV/0!</v>
      </c>
      <c r="O34" s="3" t="e">
        <f t="shared" si="49"/>
        <v>#DIV/0!</v>
      </c>
      <c r="P34" s="3" t="e">
        <f t="shared" si="49"/>
        <v>#DIV/0!</v>
      </c>
      <c r="Q34" s="3" t="e">
        <f t="shared" si="49"/>
        <v>#DIV/0!</v>
      </c>
      <c r="R34" s="3" t="e">
        <f t="shared" si="49"/>
        <v>#DIV/0!</v>
      </c>
      <c r="S34" s="3" t="e">
        <f t="shared" si="49"/>
        <v>#DIV/0!</v>
      </c>
    </row>
    <row r="36" spans="1:19" x14ac:dyDescent="0.2">
      <c r="B36" s="1" t="s">
        <v>40</v>
      </c>
      <c r="C36" s="1">
        <f>SUM(C37:C38)-SUM(C49:C50)</f>
        <v>-1</v>
      </c>
      <c r="D36" s="1">
        <f>SUM(D37:D38)-SUM(D49:D50)</f>
        <v>0</v>
      </c>
      <c r="E36" s="1">
        <f>SUM(E37:E38)-SUM(E49:E50)</f>
        <v>0</v>
      </c>
      <c r="F36" s="1">
        <f>SUM(F37:F38)-SUM(F49:F50)</f>
        <v>0</v>
      </c>
      <c r="G36" s="1">
        <f>SUM(G37:G38)-SUM(G49:G50)</f>
        <v>4998</v>
      </c>
      <c r="H36" s="1">
        <f t="shared" ref="H36:J36" si="50">SUM(H37:H38)-SUM(H49:H50)</f>
        <v>0</v>
      </c>
      <c r="I36" s="1">
        <f t="shared" si="50"/>
        <v>0</v>
      </c>
      <c r="J36" s="1">
        <f t="shared" si="50"/>
        <v>0</v>
      </c>
      <c r="L36" s="1">
        <f t="shared" ref="L36:S36" si="51">SUM(L37:L38)-SUM(L49:L50)</f>
        <v>0</v>
      </c>
      <c r="M36" s="1">
        <f t="shared" si="51"/>
        <v>0</v>
      </c>
      <c r="N36" s="1">
        <f t="shared" si="51"/>
        <v>0</v>
      </c>
      <c r="O36" s="1">
        <f t="shared" si="51"/>
        <v>0</v>
      </c>
      <c r="P36" s="1">
        <f t="shared" si="51"/>
        <v>0</v>
      </c>
      <c r="Q36" s="1">
        <f t="shared" si="51"/>
        <v>0</v>
      </c>
      <c r="R36" s="1">
        <f t="shared" si="51"/>
        <v>0</v>
      </c>
      <c r="S36" s="1">
        <f t="shared" si="51"/>
        <v>0</v>
      </c>
    </row>
    <row r="37" spans="1:19" x14ac:dyDescent="0.2">
      <c r="B37" s="1" t="s">
        <v>3</v>
      </c>
      <c r="G37" s="1">
        <v>4105</v>
      </c>
    </row>
    <row r="38" spans="1:19" x14ac:dyDescent="0.2">
      <c r="B38" s="1" t="s">
        <v>42</v>
      </c>
      <c r="G38" s="1">
        <v>1188</v>
      </c>
    </row>
    <row r="39" spans="1:19" x14ac:dyDescent="0.2">
      <c r="B39" s="1" t="s">
        <v>41</v>
      </c>
      <c r="G39" s="1">
        <f>8124+501</f>
        <v>8625</v>
      </c>
    </row>
    <row r="40" spans="1:19" x14ac:dyDescent="0.2">
      <c r="B40" s="1" t="s">
        <v>43</v>
      </c>
      <c r="G40" s="1">
        <v>87</v>
      </c>
    </row>
    <row r="41" spans="1:19" x14ac:dyDescent="0.2">
      <c r="B41" s="1" t="s">
        <v>44</v>
      </c>
      <c r="G41" s="1">
        <v>643</v>
      </c>
    </row>
    <row r="42" spans="1:19" x14ac:dyDescent="0.2">
      <c r="B42" s="1" t="s">
        <v>45</v>
      </c>
      <c r="G42" s="1">
        <v>397</v>
      </c>
    </row>
    <row r="43" spans="1:19" x14ac:dyDescent="0.2">
      <c r="B43" s="1" t="s">
        <v>46</v>
      </c>
      <c r="G43" s="1">
        <v>34</v>
      </c>
    </row>
    <row r="44" spans="1:19" x14ac:dyDescent="0.2">
      <c r="B44" s="1" t="s">
        <v>47</v>
      </c>
      <c r="G44" s="1">
        <v>447</v>
      </c>
    </row>
    <row r="45" spans="1:19" x14ac:dyDescent="0.2">
      <c r="B45" s="1" t="s">
        <v>48</v>
      </c>
      <c r="C45" s="1">
        <f t="shared" ref="C45:H45" si="52">SUM(C37:C44)</f>
        <v>0</v>
      </c>
      <c r="D45" s="1">
        <f t="shared" si="52"/>
        <v>0</v>
      </c>
      <c r="E45" s="1">
        <f t="shared" si="52"/>
        <v>0</v>
      </c>
      <c r="F45" s="1">
        <f t="shared" si="52"/>
        <v>0</v>
      </c>
      <c r="G45" s="1">
        <f t="shared" si="52"/>
        <v>15526</v>
      </c>
      <c r="H45" s="1">
        <f t="shared" si="52"/>
        <v>0</v>
      </c>
      <c r="I45" s="1">
        <f t="shared" ref="I45:J45" si="53">SUM(I37:I44)</f>
        <v>0</v>
      </c>
      <c r="J45" s="1">
        <f t="shared" si="53"/>
        <v>0</v>
      </c>
      <c r="L45" s="1">
        <f t="shared" ref="L45:S45" si="54">SUM(L37:L44)</f>
        <v>0</v>
      </c>
      <c r="M45" s="1">
        <f t="shared" si="54"/>
        <v>0</v>
      </c>
      <c r="N45" s="1">
        <f t="shared" si="54"/>
        <v>0</v>
      </c>
      <c r="O45" s="1">
        <f t="shared" si="54"/>
        <v>0</v>
      </c>
      <c r="P45" s="1">
        <f t="shared" si="54"/>
        <v>0</v>
      </c>
      <c r="Q45" s="1">
        <f t="shared" si="54"/>
        <v>0</v>
      </c>
      <c r="R45" s="1">
        <f t="shared" si="54"/>
        <v>0</v>
      </c>
      <c r="S45" s="1">
        <f t="shared" si="54"/>
        <v>0</v>
      </c>
    </row>
    <row r="47" spans="1:19" x14ac:dyDescent="0.2">
      <c r="B47" s="1" t="s">
        <v>49</v>
      </c>
      <c r="G47" s="1">
        <f>524+987+534</f>
        <v>2045</v>
      </c>
    </row>
    <row r="48" spans="1:19" x14ac:dyDescent="0.2">
      <c r="B48" s="1" t="s">
        <v>50</v>
      </c>
      <c r="C48" s="1">
        <v>9510</v>
      </c>
      <c r="G48" s="1">
        <v>10843</v>
      </c>
    </row>
    <row r="49" spans="2:19" x14ac:dyDescent="0.2">
      <c r="B49" s="1" t="s">
        <v>46</v>
      </c>
      <c r="C49" s="1">
        <v>1</v>
      </c>
      <c r="G49" s="1">
        <v>1</v>
      </c>
    </row>
    <row r="50" spans="2:19" x14ac:dyDescent="0.2">
      <c r="B50" s="1" t="s">
        <v>51</v>
      </c>
      <c r="G50" s="1">
        <v>294</v>
      </c>
    </row>
    <row r="51" spans="2:19" x14ac:dyDescent="0.2">
      <c r="B51" s="1" t="s">
        <v>52</v>
      </c>
      <c r="G51" s="1">
        <f>SUM(G47:G50)</f>
        <v>13183</v>
      </c>
    </row>
    <row r="52" spans="2:19" x14ac:dyDescent="0.2">
      <c r="B52" s="1" t="s">
        <v>53</v>
      </c>
      <c r="C52" s="1">
        <f t="shared" ref="C52:L52" si="55">C45-C51</f>
        <v>0</v>
      </c>
      <c r="D52" s="1">
        <f t="shared" si="55"/>
        <v>0</v>
      </c>
      <c r="E52" s="1">
        <f t="shared" si="55"/>
        <v>0</v>
      </c>
      <c r="F52" s="1">
        <f t="shared" si="55"/>
        <v>0</v>
      </c>
      <c r="G52" s="1">
        <f t="shared" si="55"/>
        <v>2343</v>
      </c>
      <c r="H52" s="1">
        <f t="shared" si="55"/>
        <v>0</v>
      </c>
      <c r="I52" s="1">
        <f t="shared" si="55"/>
        <v>0</v>
      </c>
      <c r="J52" s="1">
        <f t="shared" si="55"/>
        <v>0</v>
      </c>
      <c r="L52" s="1">
        <f t="shared" si="55"/>
        <v>0</v>
      </c>
      <c r="M52" s="1">
        <f t="shared" ref="M52" si="56">M45-M51</f>
        <v>0</v>
      </c>
      <c r="N52" s="1">
        <f t="shared" ref="N52" si="57">N45-N51</f>
        <v>0</v>
      </c>
      <c r="O52" s="1">
        <f t="shared" ref="O52" si="58">O45-O51</f>
        <v>0</v>
      </c>
      <c r="P52" s="1">
        <f t="shared" ref="P52" si="59">P45-P51</f>
        <v>0</v>
      </c>
      <c r="Q52" s="1">
        <f t="shared" ref="Q52" si="60">Q45-Q51</f>
        <v>0</v>
      </c>
      <c r="R52" s="1">
        <f t="shared" ref="R52" si="61">R45-R51</f>
        <v>0</v>
      </c>
      <c r="S52" s="1">
        <f t="shared" ref="S52" si="62">S45-S51</f>
        <v>0</v>
      </c>
    </row>
    <row r="53" spans="2:19" x14ac:dyDescent="0.2">
      <c r="B53" s="1" t="s">
        <v>54</v>
      </c>
      <c r="C53" s="1">
        <f t="shared" ref="C53:L53" si="63">C51+C52</f>
        <v>0</v>
      </c>
      <c r="D53" s="1">
        <f t="shared" si="63"/>
        <v>0</v>
      </c>
      <c r="E53" s="1">
        <f t="shared" si="63"/>
        <v>0</v>
      </c>
      <c r="F53" s="1">
        <f t="shared" si="63"/>
        <v>0</v>
      </c>
      <c r="G53" s="1">
        <f t="shared" si="63"/>
        <v>15526</v>
      </c>
      <c r="H53" s="1">
        <f t="shared" si="63"/>
        <v>0</v>
      </c>
      <c r="I53" s="1">
        <f t="shared" si="63"/>
        <v>0</v>
      </c>
      <c r="J53" s="1">
        <f t="shared" si="63"/>
        <v>0</v>
      </c>
      <c r="L53" s="1">
        <f t="shared" si="63"/>
        <v>0</v>
      </c>
      <c r="M53" s="1">
        <f t="shared" ref="M53" si="64">M51+M52</f>
        <v>0</v>
      </c>
      <c r="N53" s="1">
        <f t="shared" ref="N53" si="65">N51+N52</f>
        <v>0</v>
      </c>
      <c r="O53" s="1">
        <f t="shared" ref="O53" si="66">O51+O52</f>
        <v>0</v>
      </c>
      <c r="P53" s="1">
        <f t="shared" ref="P53" si="67">P51+P52</f>
        <v>0</v>
      </c>
      <c r="Q53" s="1">
        <f t="shared" ref="Q53" si="68">Q51+Q52</f>
        <v>0</v>
      </c>
      <c r="R53" s="1">
        <f t="shared" ref="R53" si="69">R51+R52</f>
        <v>0</v>
      </c>
      <c r="S53" s="1">
        <f t="shared" ref="S53" si="70">S51+S52</f>
        <v>0</v>
      </c>
    </row>
    <row r="55" spans="2:19" x14ac:dyDescent="0.2">
      <c r="B55" s="1" t="s">
        <v>56</v>
      </c>
      <c r="C55" s="1">
        <f t="shared" ref="C55:J55" si="71">(C45-C42-C41)-C51</f>
        <v>0</v>
      </c>
      <c r="D55" s="1">
        <f t="shared" si="71"/>
        <v>0</v>
      </c>
      <c r="E55" s="1">
        <f t="shared" si="71"/>
        <v>0</v>
      </c>
      <c r="F55" s="1">
        <f t="shared" si="71"/>
        <v>0</v>
      </c>
      <c r="G55" s="1">
        <f t="shared" si="71"/>
        <v>1303</v>
      </c>
      <c r="H55" s="1">
        <f t="shared" si="71"/>
        <v>0</v>
      </c>
      <c r="I55" s="1">
        <f t="shared" si="71"/>
        <v>0</v>
      </c>
      <c r="J55" s="1">
        <f t="shared" si="71"/>
        <v>0</v>
      </c>
      <c r="L55" s="1">
        <f t="shared" ref="L55:S55" si="72">(L45-L42-L41)-L51</f>
        <v>0</v>
      </c>
      <c r="M55" s="1">
        <f t="shared" si="72"/>
        <v>0</v>
      </c>
      <c r="N55" s="1">
        <f t="shared" si="72"/>
        <v>0</v>
      </c>
      <c r="O55" s="1">
        <f t="shared" si="72"/>
        <v>0</v>
      </c>
      <c r="P55" s="1">
        <f t="shared" si="72"/>
        <v>0</v>
      </c>
      <c r="Q55" s="1">
        <f t="shared" si="72"/>
        <v>0</v>
      </c>
      <c r="R55" s="1">
        <f t="shared" si="72"/>
        <v>0</v>
      </c>
      <c r="S55" s="1">
        <f t="shared" si="72"/>
        <v>0</v>
      </c>
    </row>
    <row r="57" spans="2:19" x14ac:dyDescent="0.2">
      <c r="B57" s="1" t="s">
        <v>55</v>
      </c>
      <c r="G57" s="1">
        <f>G39/G12*90</f>
        <v>1107.3466476462197</v>
      </c>
      <c r="H57" s="1" t="e">
        <f t="shared" ref="H57:J57" si="73">H39/H12*90</f>
        <v>#DIV/0!</v>
      </c>
      <c r="I57" s="1" t="e">
        <f t="shared" si="73"/>
        <v>#DIV/0!</v>
      </c>
      <c r="J57" s="1" t="e">
        <f t="shared" si="73"/>
        <v>#DIV/0!</v>
      </c>
      <c r="L57" s="1" t="e">
        <f t="shared" ref="L57:S57" si="74">L39/L12*90</f>
        <v>#DIV/0!</v>
      </c>
      <c r="M57" s="1">
        <f t="shared" si="74"/>
        <v>0</v>
      </c>
      <c r="N57" s="1" t="e">
        <f t="shared" si="74"/>
        <v>#DIV/0!</v>
      </c>
      <c r="O57" s="1" t="e">
        <f t="shared" si="74"/>
        <v>#DIV/0!</v>
      </c>
      <c r="P57" s="1" t="e">
        <f t="shared" si="74"/>
        <v>#DIV/0!</v>
      </c>
      <c r="Q57" s="1" t="e">
        <f t="shared" si="74"/>
        <v>#DIV/0!</v>
      </c>
      <c r="R57" s="1" t="e">
        <f t="shared" si="74"/>
        <v>#DIV/0!</v>
      </c>
      <c r="S57" s="1" t="e">
        <f t="shared" si="74"/>
        <v>#DIV/0!</v>
      </c>
    </row>
    <row r="58" spans="2:19" x14ac:dyDescent="0.2">
      <c r="B58" s="1" t="s">
        <v>61</v>
      </c>
      <c r="G58" s="7">
        <f>G12/G39</f>
        <v>8.1275362318840583E-2</v>
      </c>
      <c r="H58" s="7" t="e">
        <f t="shared" ref="H58:J58" si="75">H12/H39</f>
        <v>#DIV/0!</v>
      </c>
      <c r="I58" s="7" t="e">
        <f t="shared" si="75"/>
        <v>#DIV/0!</v>
      </c>
      <c r="J58" s="7" t="e">
        <f t="shared" si="75"/>
        <v>#DIV/0!</v>
      </c>
      <c r="L58" s="7" t="e">
        <f t="shared" ref="L58:S58" si="76">L12/L39</f>
        <v>#DIV/0!</v>
      </c>
      <c r="M58" s="7" t="e">
        <f t="shared" si="76"/>
        <v>#DIV/0!</v>
      </c>
      <c r="N58" s="7" t="e">
        <f t="shared" si="76"/>
        <v>#DIV/0!</v>
      </c>
      <c r="O58" s="7" t="e">
        <f t="shared" si="76"/>
        <v>#DIV/0!</v>
      </c>
      <c r="P58" s="7" t="e">
        <f t="shared" si="76"/>
        <v>#DIV/0!</v>
      </c>
      <c r="Q58" s="7" t="e">
        <f t="shared" si="76"/>
        <v>#DIV/0!</v>
      </c>
      <c r="R58" s="7" t="e">
        <f t="shared" si="76"/>
        <v>#DIV/0!</v>
      </c>
      <c r="S58" s="7" t="e">
        <f t="shared" si="76"/>
        <v>#DIV/0!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2025-06-06T03:53:29Z</dcterms:created>
  <dcterms:modified xsi:type="dcterms:W3CDTF">2025-06-06T07:06:34Z</dcterms:modified>
</cp:coreProperties>
</file>