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67D71B8-3412-4CAC-B66A-F3D1B211FC2B}" xr6:coauthVersionLast="47" xr6:coauthVersionMax="47" xr10:uidLastSave="{00000000-0000-0000-0000-000000000000}"/>
  <bookViews>
    <workbookView xWindow="2040" yWindow="435" windowWidth="22125" windowHeight="14250" activeTab="1" xr2:uid="{69837288-0861-42A9-80DF-682CEFFBA3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O17" i="2"/>
  <c r="P17" i="2"/>
  <c r="M17" i="2"/>
  <c r="L17" i="2"/>
  <c r="K17" i="2"/>
  <c r="J17" i="2"/>
  <c r="N15" i="2"/>
  <c r="O15" i="2" s="1"/>
  <c r="M15" i="2"/>
  <c r="N2" i="2"/>
  <c r="O2" i="2" s="1"/>
  <c r="P2" i="2" s="1"/>
  <c r="M2" i="2"/>
  <c r="L7" i="2"/>
  <c r="J6" i="1"/>
  <c r="J5" i="1"/>
  <c r="J3" i="1"/>
  <c r="J21" i="2"/>
  <c r="K21" i="2"/>
  <c r="I21" i="2"/>
  <c r="K26" i="2"/>
  <c r="K23" i="2" s="1"/>
  <c r="L3" i="2"/>
  <c r="L4" i="2" s="1"/>
  <c r="L14" i="2"/>
  <c r="L5" i="2" s="1"/>
  <c r="J14" i="2"/>
  <c r="K14" i="2"/>
  <c r="J4" i="2"/>
  <c r="J6" i="2" s="1"/>
  <c r="K4" i="2"/>
  <c r="K6" i="2" s="1"/>
  <c r="I4" i="2"/>
  <c r="I6" i="2" s="1"/>
  <c r="I1" i="2"/>
  <c r="J1" i="2" s="1"/>
  <c r="K1" i="2" s="1"/>
  <c r="L1" i="2" s="1"/>
  <c r="M1" i="2" s="1"/>
  <c r="N1" i="2" s="1"/>
  <c r="O1" i="2" s="1"/>
  <c r="P1" i="2" s="1"/>
  <c r="J4" i="1"/>
  <c r="J7" i="1" s="1"/>
  <c r="K15" i="2" l="1"/>
  <c r="I15" i="2"/>
  <c r="K8" i="2"/>
  <c r="K16" i="2"/>
  <c r="I8" i="2"/>
  <c r="I16" i="2"/>
  <c r="J16" i="2"/>
  <c r="J8" i="2"/>
  <c r="J15" i="2"/>
  <c r="O14" i="2"/>
  <c r="P14" i="2"/>
  <c r="M14" i="2"/>
  <c r="M5" i="2" s="1"/>
  <c r="O3" i="2"/>
  <c r="O4" i="2" s="1"/>
  <c r="N3" i="2"/>
  <c r="N4" i="2" s="1"/>
  <c r="M3" i="2"/>
  <c r="M4" i="2" s="1"/>
  <c r="N14" i="2"/>
  <c r="L6" i="2"/>
  <c r="J10" i="2" l="1"/>
  <c r="J11" i="2" s="1"/>
  <c r="I10" i="2"/>
  <c r="I11" i="2" s="1"/>
  <c r="L8" i="2"/>
  <c r="L9" i="2" s="1"/>
  <c r="L16" i="2"/>
  <c r="K10" i="2"/>
  <c r="K11" i="2" s="1"/>
  <c r="M6" i="2"/>
  <c r="P3" i="2"/>
  <c r="P4" i="2" s="1"/>
  <c r="N5" i="2"/>
  <c r="O5" i="2" s="1"/>
  <c r="O6" i="2" s="1"/>
  <c r="O16" i="2" s="1"/>
  <c r="L10" i="2" l="1"/>
  <c r="L21" i="2" s="1"/>
  <c r="M16" i="2"/>
  <c r="L11" i="2"/>
  <c r="L23" i="2"/>
  <c r="P5" i="2"/>
  <c r="P6" i="2" s="1"/>
  <c r="P16" i="2" s="1"/>
  <c r="N6" i="2"/>
  <c r="N16" i="2" l="1"/>
  <c r="M7" i="2"/>
  <c r="M8" i="2" s="1"/>
  <c r="M9" i="2" s="1"/>
  <c r="M10" i="2" l="1"/>
  <c r="M21" i="2" l="1"/>
  <c r="M11" i="2"/>
  <c r="M23" i="2"/>
  <c r="N7" i="2" s="1"/>
  <c r="N8" i="2" s="1"/>
  <c r="N9" i="2" s="1"/>
  <c r="N10" i="2" l="1"/>
  <c r="N21" i="2" l="1"/>
  <c r="N23" i="2"/>
  <c r="O7" i="2" s="1"/>
  <c r="O8" i="2" s="1"/>
  <c r="O9" i="2" s="1"/>
  <c r="O10" i="2" s="1"/>
  <c r="N11" i="2"/>
  <c r="O21" i="2" l="1"/>
  <c r="O11" i="2"/>
  <c r="O23" i="2"/>
  <c r="P7" i="2" s="1"/>
  <c r="P8" i="2" s="1"/>
  <c r="P9" i="2" s="1"/>
  <c r="P10" i="2" l="1"/>
  <c r="P21" i="2" l="1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P11" i="2"/>
  <c r="P23" i="2"/>
  <c r="Q21" i="2" l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S15" i="2" l="1"/>
  <c r="S16" i="2" s="1"/>
  <c r="S17" i="2" s="1"/>
</calcChain>
</file>

<file path=xl/sharedStrings.xml><?xml version="1.0" encoding="utf-8"?>
<sst xmlns="http://schemas.openxmlformats.org/spreadsheetml/2006/main" count="41" uniqueCount="34">
  <si>
    <t>Price</t>
  </si>
  <si>
    <t>Shares</t>
  </si>
  <si>
    <t>MC</t>
  </si>
  <si>
    <t>Cash</t>
  </si>
  <si>
    <t>Debt</t>
  </si>
  <si>
    <t>EV</t>
  </si>
  <si>
    <t>Revenue</t>
  </si>
  <si>
    <t>COGS</t>
  </si>
  <si>
    <t>SG&amp;A</t>
  </si>
  <si>
    <t>Gross Profit</t>
  </si>
  <si>
    <t>Operating Income</t>
  </si>
  <si>
    <t>Interest</t>
  </si>
  <si>
    <t>Pretax Income</t>
  </si>
  <si>
    <t>Tax</t>
  </si>
  <si>
    <t>Net Income</t>
  </si>
  <si>
    <t>EPS</t>
  </si>
  <si>
    <t>Revenue Growth y/y</t>
  </si>
  <si>
    <t>Gross Margin</t>
  </si>
  <si>
    <t>Operating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</si>
  <si>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</si>
  <si>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</si>
  <si>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</si>
  <si>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</si>
  <si>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</si>
  <si>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</si>
  <si>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</si>
  <si>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</si>
  <si>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</si>
  <si>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ROIC</t>
  </si>
  <si>
    <t>Maturity</t>
  </si>
  <si>
    <t>NPV</t>
  </si>
  <si>
    <t>Discount</t>
  </si>
  <si>
    <t>Diff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</si>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</sst>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11</xdr:col>
      <xdr:colOff>19050</xdr:colOff>
      <xdr:row>32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38BB3C-861A-F04A-F8FC-1F1326C6C59E}"/>
            </a:ext>
          </a:extLst>
        </xdr:cNvPr>
        <xdr:cNvCxnSpPr/>
      </xdr:nvCxnSpPr>
      <xdr:spPr>
        <a:xfrm>
          <a:off x="7353300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32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BA79A-4CE2-4D45-A922-EC2CCA9BCC48}"/>
            </a:ext>
          </a:extLst>
        </xdr:cNvPr>
        <xdr:cNvCxnSpPr/>
      </xdr:nvCxnSpPr>
      <xdr:spPr>
        <a:xfrm>
          <a:off x="3686175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1C1F-5DAD-4EE7-BE66-84662492B5FE}">
  <dimension ref="A1:K7"/>
  <sheetViews>
    <sheetView zoomScale="115" zoomScaleNormal="115" workbookViewId="0">
      <selection activeCell="J3" sqref="J3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1">
        <v>247</v>
      </c>
    </row>
    <row r="3" spans="1:11" x14ac:dyDescent="0.2">
      <c r="I3" s="9" t="s">
        <v>1</v>
      </c>
      <c r="J3" s="1">
        <f>114.729</f>
        <v>114.729</v>
      </c>
      <c r="K3" s="9" t="s">
        <v>27</v>
      </c>
    </row>
    <row r="4" spans="1:11" x14ac:dyDescent="0.2">
      <c r="I4" s="9" t="s">
        <v>2</v>
      </c>
      <c r="J4" s="1">
        <f>J2*J3</f>
        <v>28338.062999999998</v>
      </c>
    </row>
    <row r="5" spans="1:11" x14ac:dyDescent="0.2">
      <c r="I5" s="9" t="s">
        <v>3</v>
      </c>
      <c r="J5" s="1">
        <f>1325.27</f>
        <v>1325.27</v>
      </c>
      <c r="K5" s="9" t="s">
        <v>27</v>
      </c>
    </row>
    <row r="6" spans="1:11" x14ac:dyDescent="0.2">
      <c r="I6" s="9" t="s">
        <v>4</v>
      </c>
      <c r="J6" s="1">
        <f>1424.945+98.2+45.45</f>
        <v>1568.595</v>
      </c>
      <c r="K6" s="9" t="s">
        <v>27</v>
      </c>
    </row>
    <row r="7" spans="1:11" x14ac:dyDescent="0.2">
      <c r="I7" s="9" t="s">
        <v>5</v>
      </c>
      <c r="J7" s="1">
        <f>J4+J6-J5</f>
        <v>28581.387999999999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AB22-5300-41E7-BD16-35609EE68008}">
  <dimension ref="A1:DJ26"/>
  <sheetViews>
    <sheetView tabSelected="1" zoomScale="130" zoomScaleNormal="13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S13" sqref="S13"/>
    </sheetView>
  </sheetViews>
  <sheetFormatPr defaultRowHeight="12.75" x14ac:dyDescent="0.2"/>
  <cols>
    <col min="1" max="1" width="18.7109375" style="1" customWidth="1"/>
    <col min="2" max="16384" width="9.140625" style="1"/>
  </cols>
  <sheetData>
    <row r="1" spans="1:114" x14ac:dyDescent="0.2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H1" s="2">
        <v>2022</v>
      </c>
      <c r="I1" s="2">
        <f>H1+1</f>
        <v>2023</v>
      </c>
      <c r="J1" s="2">
        <f t="shared" ref="J1:P1" si="0">I1+1</f>
        <v>2024</v>
      </c>
      <c r="K1" s="2">
        <f t="shared" si="0"/>
        <v>2025</v>
      </c>
      <c r="L1" s="2">
        <f t="shared" si="0"/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  <c r="P1" s="2">
        <f t="shared" si="0"/>
        <v>2030</v>
      </c>
      <c r="Q1" s="2"/>
      <c r="R1" s="2"/>
      <c r="S1" s="2"/>
      <c r="T1" s="2"/>
      <c r="U1" s="2"/>
    </row>
    <row r="2" spans="1:114" s="3" customFormat="1" x14ac:dyDescent="0.2">
      <c r="A2" s="3" t="s">
        <v>6</v>
      </c>
      <c r="I2" s="3">
        <v>8110.5</v>
      </c>
      <c r="J2" s="3">
        <v>9619.2999999999993</v>
      </c>
      <c r="K2" s="3">
        <v>10588.1</v>
      </c>
      <c r="L2" s="3">
        <v>11250</v>
      </c>
      <c r="M2" s="3">
        <f>L2*1.06</f>
        <v>11925</v>
      </c>
      <c r="N2" s="3">
        <f t="shared" ref="N2:P2" si="1">M2*1.06</f>
        <v>12640.5</v>
      </c>
      <c r="O2" s="3">
        <f t="shared" si="1"/>
        <v>13398.93</v>
      </c>
      <c r="P2" s="3">
        <f t="shared" si="1"/>
        <v>14202.865800000001</v>
      </c>
    </row>
    <row r="3" spans="1:114" x14ac:dyDescent="0.2">
      <c r="A3" s="1" t="s">
        <v>7</v>
      </c>
      <c r="I3" s="1">
        <v>3618.1</v>
      </c>
      <c r="J3" s="1">
        <v>4009.9</v>
      </c>
      <c r="K3" s="1">
        <v>4317.3</v>
      </c>
      <c r="L3" s="1">
        <f>L2*(1-L15)</f>
        <v>4725</v>
      </c>
      <c r="M3" s="1">
        <f>M2*(1-M15)</f>
        <v>4973.9175000000014</v>
      </c>
      <c r="N3" s="1">
        <f>N2*(1-N15)</f>
        <v>5235.5118127500027</v>
      </c>
      <c r="O3" s="1">
        <f>O2*(1-O15)</f>
        <v>5510.396084122578</v>
      </c>
      <c r="P3" s="1">
        <f>P2*(1-P15)</f>
        <v>5823.1749780000009</v>
      </c>
    </row>
    <row r="4" spans="1:114" x14ac:dyDescent="0.2">
      <c r="A4" s="1" t="s">
        <v>9</v>
      </c>
      <c r="I4" s="1">
        <f>I2-I3</f>
        <v>4492.3999999999996</v>
      </c>
      <c r="J4" s="1">
        <f t="shared" ref="J4:K4" si="2">J2-J3</f>
        <v>5609.4</v>
      </c>
      <c r="K4" s="1">
        <f t="shared" si="2"/>
        <v>6270.8</v>
      </c>
      <c r="L4" s="1">
        <f t="shared" ref="L4" si="3">L2-L3</f>
        <v>6525</v>
      </c>
      <c r="M4" s="1">
        <f t="shared" ref="M4" si="4">M2-M3</f>
        <v>6951.0824999999986</v>
      </c>
      <c r="N4" s="1">
        <f t="shared" ref="N4" si="5">N2-N3</f>
        <v>7404.9881872499973</v>
      </c>
      <c r="O4" s="1">
        <f t="shared" ref="O4:P4" si="6">O2-O3</f>
        <v>7888.5339158774223</v>
      </c>
      <c r="P4" s="1">
        <f t="shared" si="6"/>
        <v>8379.6908220000005</v>
      </c>
    </row>
    <row r="5" spans="1:114" x14ac:dyDescent="0.2">
      <c r="A5" s="1" t="s">
        <v>8</v>
      </c>
      <c r="I5" s="1">
        <v>2757.4</v>
      </c>
      <c r="J5" s="1">
        <v>3397.2</v>
      </c>
      <c r="K5" s="1">
        <v>3762.3</v>
      </c>
      <c r="L5" s="1">
        <f>K5*(1+L14)</f>
        <v>3997.4948291005944</v>
      </c>
      <c r="M5" s="1">
        <f t="shared" ref="M5:O5" si="7">L5*(1+M14)</f>
        <v>4237.3445188466303</v>
      </c>
      <c r="N5" s="1">
        <f t="shared" si="7"/>
        <v>4491.5851899774279</v>
      </c>
      <c r="O5" s="1">
        <f t="shared" si="7"/>
        <v>4761.0803013760742</v>
      </c>
      <c r="P5" s="1">
        <f t="shared" ref="P5" si="8">O5*(1+P14)</f>
        <v>5046.7451194586392</v>
      </c>
    </row>
    <row r="6" spans="1:114" x14ac:dyDescent="0.2">
      <c r="A6" s="1" t="s">
        <v>10</v>
      </c>
      <c r="I6" s="1">
        <f>I4-I5</f>
        <v>1734.9999999999995</v>
      </c>
      <c r="J6" s="1">
        <f t="shared" ref="J6:P6" si="9">J4-J5</f>
        <v>2212.1999999999998</v>
      </c>
      <c r="K6" s="1">
        <f t="shared" si="9"/>
        <v>2508.5</v>
      </c>
      <c r="L6" s="1">
        <f t="shared" si="9"/>
        <v>2527.5051708994056</v>
      </c>
      <c r="M6" s="1">
        <f t="shared" si="9"/>
        <v>2713.7379811533683</v>
      </c>
      <c r="N6" s="1">
        <f t="shared" si="9"/>
        <v>2913.4029972725693</v>
      </c>
      <c r="O6" s="1">
        <f t="shared" si="9"/>
        <v>3127.4536145013481</v>
      </c>
      <c r="P6" s="1">
        <f t="shared" si="9"/>
        <v>3332.9457025413612</v>
      </c>
    </row>
    <row r="7" spans="1:114" x14ac:dyDescent="0.2">
      <c r="A7" s="1" t="s">
        <v>11</v>
      </c>
      <c r="L7" s="1">
        <f>K23*$S$12</f>
        <v>10.894000000000002</v>
      </c>
      <c r="M7" s="1">
        <f>L23*$S$12</f>
        <v>51.508386734390491</v>
      </c>
      <c r="N7" s="1">
        <f>M23*$S$12</f>
        <v>95.752328620594639</v>
      </c>
      <c r="O7" s="1">
        <f>N23*$S$12</f>
        <v>143.89881383488526</v>
      </c>
      <c r="P7" s="1">
        <f>O23*$S$12</f>
        <v>196.24045268826501</v>
      </c>
    </row>
    <row r="8" spans="1:114" x14ac:dyDescent="0.2">
      <c r="A8" s="1" t="s">
        <v>12</v>
      </c>
      <c r="I8" s="1">
        <f>I6+I7</f>
        <v>1734.9999999999995</v>
      </c>
      <c r="J8" s="1">
        <f t="shared" ref="J8:P8" si="10">J6+J7</f>
        <v>2212.1999999999998</v>
      </c>
      <c r="K8" s="1">
        <f t="shared" si="10"/>
        <v>2508.5</v>
      </c>
      <c r="L8" s="1">
        <f t="shared" si="10"/>
        <v>2538.3991708994054</v>
      </c>
      <c r="M8" s="1">
        <f t="shared" si="10"/>
        <v>2765.2463678877589</v>
      </c>
      <c r="N8" s="1">
        <f t="shared" si="10"/>
        <v>3009.155325893164</v>
      </c>
      <c r="O8" s="1">
        <f t="shared" si="10"/>
        <v>3271.3524283362335</v>
      </c>
      <c r="P8" s="1">
        <f t="shared" si="10"/>
        <v>3529.1861552296264</v>
      </c>
    </row>
    <row r="9" spans="1:114" x14ac:dyDescent="0.2">
      <c r="A9" s="1" t="s">
        <v>13</v>
      </c>
      <c r="I9" s="1">
        <v>477</v>
      </c>
      <c r="J9" s="1">
        <v>625</v>
      </c>
      <c r="K9" s="1">
        <v>761</v>
      </c>
      <c r="L9" s="1">
        <f>L8*0.2</f>
        <v>507.67983417988108</v>
      </c>
      <c r="M9" s="1">
        <f t="shared" ref="M9:P9" si="11">M8*0.2</f>
        <v>553.04927357755184</v>
      </c>
      <c r="N9" s="1">
        <f t="shared" si="11"/>
        <v>601.8310651786328</v>
      </c>
      <c r="O9" s="1">
        <f t="shared" si="11"/>
        <v>654.2704856672467</v>
      </c>
      <c r="P9" s="1">
        <f t="shared" si="11"/>
        <v>705.83723104592536</v>
      </c>
    </row>
    <row r="10" spans="1:114" s="3" customFormat="1" x14ac:dyDescent="0.2">
      <c r="A10" s="3" t="s">
        <v>14</v>
      </c>
      <c r="I10" s="3">
        <f>I8-I9</f>
        <v>1257.9999999999995</v>
      </c>
      <c r="J10" s="3">
        <f t="shared" ref="J10:P10" si="12">J8-J9</f>
        <v>1587.1999999999998</v>
      </c>
      <c r="K10" s="3">
        <f t="shared" si="12"/>
        <v>1747.5</v>
      </c>
      <c r="L10" s="3">
        <f t="shared" si="12"/>
        <v>2030.7193367195243</v>
      </c>
      <c r="M10" s="3">
        <f t="shared" si="12"/>
        <v>2212.1970943102069</v>
      </c>
      <c r="N10" s="3">
        <f t="shared" si="12"/>
        <v>2407.3242607145312</v>
      </c>
      <c r="O10" s="3">
        <f t="shared" si="12"/>
        <v>2617.0819426689868</v>
      </c>
      <c r="P10" s="3">
        <f t="shared" si="12"/>
        <v>2823.348924183701</v>
      </c>
      <c r="Q10" s="3">
        <f t="shared" ref="Q10:AV10" si="13">P10*(1+$S$13)</f>
        <v>2823.348924183701</v>
      </c>
      <c r="R10" s="3">
        <f t="shared" si="13"/>
        <v>2823.348924183701</v>
      </c>
      <c r="S10" s="3">
        <f t="shared" si="13"/>
        <v>2823.348924183701</v>
      </c>
      <c r="T10" s="3">
        <f t="shared" si="13"/>
        <v>2823.348924183701</v>
      </c>
      <c r="U10" s="3">
        <f t="shared" si="13"/>
        <v>2823.348924183701</v>
      </c>
      <c r="V10" s="3">
        <f t="shared" si="13"/>
        <v>2823.348924183701</v>
      </c>
      <c r="W10" s="3">
        <f t="shared" si="13"/>
        <v>2823.348924183701</v>
      </c>
      <c r="X10" s="3">
        <f t="shared" si="13"/>
        <v>2823.348924183701</v>
      </c>
      <c r="Y10" s="3">
        <f t="shared" si="13"/>
        <v>2823.348924183701</v>
      </c>
      <c r="Z10" s="3">
        <f t="shared" si="13"/>
        <v>2823.348924183701</v>
      </c>
      <c r="AA10" s="3">
        <f t="shared" si="13"/>
        <v>2823.348924183701</v>
      </c>
      <c r="AB10" s="3">
        <f t="shared" si="13"/>
        <v>2823.348924183701</v>
      </c>
      <c r="AC10" s="3">
        <f t="shared" si="13"/>
        <v>2823.348924183701</v>
      </c>
      <c r="AD10" s="3">
        <f t="shared" si="13"/>
        <v>2823.348924183701</v>
      </c>
      <c r="AE10" s="3">
        <f t="shared" si="13"/>
        <v>2823.348924183701</v>
      </c>
      <c r="AF10" s="3">
        <f t="shared" si="13"/>
        <v>2823.348924183701</v>
      </c>
      <c r="AG10" s="3">
        <f t="shared" si="13"/>
        <v>2823.348924183701</v>
      </c>
      <c r="AH10" s="3">
        <f t="shared" si="13"/>
        <v>2823.348924183701</v>
      </c>
      <c r="AI10" s="3">
        <f t="shared" si="13"/>
        <v>2823.348924183701</v>
      </c>
      <c r="AJ10" s="3">
        <f t="shared" si="13"/>
        <v>2823.348924183701</v>
      </c>
      <c r="AK10" s="3">
        <f t="shared" si="13"/>
        <v>2823.348924183701</v>
      </c>
      <c r="AL10" s="3">
        <f t="shared" si="13"/>
        <v>2823.348924183701</v>
      </c>
      <c r="AM10" s="3">
        <f t="shared" si="13"/>
        <v>2823.348924183701</v>
      </c>
      <c r="AN10" s="3">
        <f t="shared" si="13"/>
        <v>2823.348924183701</v>
      </c>
      <c r="AO10" s="3">
        <f t="shared" si="13"/>
        <v>2823.348924183701</v>
      </c>
      <c r="AP10" s="3">
        <f t="shared" si="13"/>
        <v>2823.348924183701</v>
      </c>
      <c r="AQ10" s="3">
        <f t="shared" si="13"/>
        <v>2823.348924183701</v>
      </c>
      <c r="AR10" s="3">
        <f t="shared" si="13"/>
        <v>2823.348924183701</v>
      </c>
      <c r="AS10" s="3">
        <f t="shared" si="13"/>
        <v>2823.348924183701</v>
      </c>
      <c r="AT10" s="3">
        <f t="shared" si="13"/>
        <v>2823.348924183701</v>
      </c>
      <c r="AU10" s="3">
        <f t="shared" si="13"/>
        <v>2823.348924183701</v>
      </c>
      <c r="AV10" s="3">
        <f t="shared" si="13"/>
        <v>2823.348924183701</v>
      </c>
      <c r="AW10" s="3">
        <f t="shared" ref="AW10:CB10" si="14">AV10*(1+$S$13)</f>
        <v>2823.348924183701</v>
      </c>
      <c r="AX10" s="3">
        <f t="shared" si="14"/>
        <v>2823.348924183701</v>
      </c>
      <c r="AY10" s="3">
        <f t="shared" si="14"/>
        <v>2823.348924183701</v>
      </c>
      <c r="AZ10" s="3">
        <f t="shared" si="14"/>
        <v>2823.348924183701</v>
      </c>
      <c r="BA10" s="3">
        <f t="shared" si="14"/>
        <v>2823.348924183701</v>
      </c>
      <c r="BB10" s="3">
        <f t="shared" si="14"/>
        <v>2823.348924183701</v>
      </c>
      <c r="BC10" s="3">
        <f t="shared" si="14"/>
        <v>2823.348924183701</v>
      </c>
      <c r="BD10" s="3">
        <f t="shared" si="14"/>
        <v>2823.348924183701</v>
      </c>
      <c r="BE10" s="3">
        <f t="shared" si="14"/>
        <v>2823.348924183701</v>
      </c>
      <c r="BF10" s="3">
        <f t="shared" si="14"/>
        <v>2823.348924183701</v>
      </c>
      <c r="BG10" s="3">
        <f t="shared" si="14"/>
        <v>2823.348924183701</v>
      </c>
      <c r="BH10" s="3">
        <f t="shared" si="14"/>
        <v>2823.348924183701</v>
      </c>
      <c r="BI10" s="3">
        <f t="shared" si="14"/>
        <v>2823.348924183701</v>
      </c>
      <c r="BJ10" s="3">
        <f t="shared" si="14"/>
        <v>2823.348924183701</v>
      </c>
      <c r="BK10" s="3">
        <f t="shared" si="14"/>
        <v>2823.348924183701</v>
      </c>
      <c r="BL10" s="3">
        <f t="shared" si="14"/>
        <v>2823.348924183701</v>
      </c>
      <c r="BM10" s="3">
        <f t="shared" si="14"/>
        <v>2823.348924183701</v>
      </c>
      <c r="BN10" s="3">
        <f t="shared" si="14"/>
        <v>2823.348924183701</v>
      </c>
      <c r="BO10" s="3">
        <f t="shared" si="14"/>
        <v>2823.348924183701</v>
      </c>
      <c r="BP10" s="3">
        <f t="shared" si="14"/>
        <v>2823.348924183701</v>
      </c>
      <c r="BQ10" s="3">
        <f t="shared" si="14"/>
        <v>2823.348924183701</v>
      </c>
      <c r="BR10" s="3">
        <f t="shared" si="14"/>
        <v>2823.348924183701</v>
      </c>
      <c r="BS10" s="3">
        <f t="shared" si="14"/>
        <v>2823.348924183701</v>
      </c>
      <c r="BT10" s="3">
        <f t="shared" si="14"/>
        <v>2823.348924183701</v>
      </c>
      <c r="BU10" s="3">
        <f t="shared" si="14"/>
        <v>2823.348924183701</v>
      </c>
      <c r="BV10" s="3">
        <f t="shared" si="14"/>
        <v>2823.348924183701</v>
      </c>
      <c r="BW10" s="3">
        <f t="shared" si="14"/>
        <v>2823.348924183701</v>
      </c>
      <c r="BX10" s="3">
        <f t="shared" si="14"/>
        <v>2823.348924183701</v>
      </c>
      <c r="BY10" s="3">
        <f t="shared" si="14"/>
        <v>2823.348924183701</v>
      </c>
      <c r="BZ10" s="3">
        <f t="shared" si="14"/>
        <v>2823.348924183701</v>
      </c>
      <c r="CA10" s="3">
        <f t="shared" si="14"/>
        <v>2823.348924183701</v>
      </c>
      <c r="CB10" s="3">
        <f t="shared" si="14"/>
        <v>2823.348924183701</v>
      </c>
      <c r="CC10" s="3">
        <f t="shared" ref="CC10:DJ10" si="15">CB10*(1+$S$13)</f>
        <v>2823.348924183701</v>
      </c>
      <c r="CD10" s="3">
        <f t="shared" si="15"/>
        <v>2823.348924183701</v>
      </c>
      <c r="CE10" s="3">
        <f t="shared" si="15"/>
        <v>2823.348924183701</v>
      </c>
      <c r="CF10" s="3">
        <f t="shared" si="15"/>
        <v>2823.348924183701</v>
      </c>
      <c r="CG10" s="3">
        <f t="shared" si="15"/>
        <v>2823.348924183701</v>
      </c>
      <c r="CH10" s="3">
        <f t="shared" si="15"/>
        <v>2823.348924183701</v>
      </c>
      <c r="CI10" s="3">
        <f t="shared" si="15"/>
        <v>2823.348924183701</v>
      </c>
      <c r="CJ10" s="3">
        <f t="shared" si="15"/>
        <v>2823.348924183701</v>
      </c>
      <c r="CK10" s="3">
        <f t="shared" si="15"/>
        <v>2823.348924183701</v>
      </c>
      <c r="CL10" s="3">
        <f t="shared" si="15"/>
        <v>2823.348924183701</v>
      </c>
      <c r="CM10" s="3">
        <f t="shared" si="15"/>
        <v>2823.348924183701</v>
      </c>
      <c r="CN10" s="3">
        <f t="shared" si="15"/>
        <v>2823.348924183701</v>
      </c>
      <c r="CO10" s="3">
        <f t="shared" si="15"/>
        <v>2823.348924183701</v>
      </c>
      <c r="CP10" s="3">
        <f t="shared" si="15"/>
        <v>2823.348924183701</v>
      </c>
      <c r="CQ10" s="3">
        <f t="shared" si="15"/>
        <v>2823.348924183701</v>
      </c>
      <c r="CR10" s="3">
        <f t="shared" si="15"/>
        <v>2823.348924183701</v>
      </c>
      <c r="CS10" s="3">
        <f t="shared" si="15"/>
        <v>2823.348924183701</v>
      </c>
      <c r="CT10" s="3">
        <f t="shared" si="15"/>
        <v>2823.348924183701</v>
      </c>
      <c r="CU10" s="3">
        <f t="shared" si="15"/>
        <v>2823.348924183701</v>
      </c>
      <c r="CV10" s="3">
        <f t="shared" si="15"/>
        <v>2823.348924183701</v>
      </c>
      <c r="CW10" s="3">
        <f t="shared" si="15"/>
        <v>2823.348924183701</v>
      </c>
      <c r="CX10" s="3">
        <f t="shared" si="15"/>
        <v>2823.348924183701</v>
      </c>
      <c r="CY10" s="3">
        <f t="shared" si="15"/>
        <v>2823.348924183701</v>
      </c>
      <c r="CZ10" s="3">
        <f t="shared" si="15"/>
        <v>2823.348924183701</v>
      </c>
      <c r="DA10" s="3">
        <f t="shared" si="15"/>
        <v>2823.348924183701</v>
      </c>
      <c r="DB10" s="3">
        <f t="shared" si="15"/>
        <v>2823.348924183701</v>
      </c>
      <c r="DC10" s="3">
        <f t="shared" si="15"/>
        <v>2823.348924183701</v>
      </c>
      <c r="DD10" s="3">
        <f t="shared" si="15"/>
        <v>2823.348924183701</v>
      </c>
      <c r="DE10" s="3">
        <f t="shared" si="15"/>
        <v>2823.348924183701</v>
      </c>
      <c r="DF10" s="3">
        <f t="shared" si="15"/>
        <v>2823.348924183701</v>
      </c>
      <c r="DG10" s="3">
        <f t="shared" si="15"/>
        <v>2823.348924183701</v>
      </c>
      <c r="DH10" s="3">
        <f t="shared" si="15"/>
        <v>2823.348924183701</v>
      </c>
      <c r="DI10" s="3">
        <f t="shared" si="15"/>
        <v>2823.348924183701</v>
      </c>
      <c r="DJ10" s="3">
        <f t="shared" si="15"/>
        <v>2823.348924183701</v>
      </c>
    </row>
    <row r="11" spans="1:114" x14ac:dyDescent="0.2">
      <c r="A11" s="1" t="s">
        <v>15</v>
      </c>
      <c r="I11" s="4">
        <f>I10/I12</f>
        <v>9.8281249999999964</v>
      </c>
      <c r="J11" s="4">
        <f t="shared" ref="J11:P11" si="16">J10/J12</f>
        <v>12.497637795275589</v>
      </c>
      <c r="K11" s="4">
        <f t="shared" si="16"/>
        <v>14.09274193548387</v>
      </c>
      <c r="L11" s="4">
        <f t="shared" si="16"/>
        <v>16.376768844512291</v>
      </c>
      <c r="M11" s="4">
        <f t="shared" si="16"/>
        <v>17.840299147662957</v>
      </c>
      <c r="N11" s="4">
        <f t="shared" si="16"/>
        <v>19.413905328342995</v>
      </c>
      <c r="O11" s="4">
        <f t="shared" si="16"/>
        <v>21.10549953765312</v>
      </c>
      <c r="P11" s="4">
        <f t="shared" si="16"/>
        <v>22.768942936965331</v>
      </c>
    </row>
    <row r="12" spans="1:114" x14ac:dyDescent="0.2">
      <c r="A12" s="1" t="s">
        <v>1</v>
      </c>
      <c r="I12" s="1">
        <v>128</v>
      </c>
      <c r="J12" s="1">
        <v>127</v>
      </c>
      <c r="K12" s="1">
        <v>124</v>
      </c>
      <c r="L12" s="1">
        <v>124</v>
      </c>
      <c r="M12" s="1">
        <v>124</v>
      </c>
      <c r="N12" s="1">
        <v>124</v>
      </c>
      <c r="O12" s="1">
        <v>124</v>
      </c>
      <c r="P12" s="1">
        <v>124</v>
      </c>
      <c r="R12" s="1" t="s">
        <v>28</v>
      </c>
      <c r="S12" s="5">
        <v>0.02</v>
      </c>
    </row>
    <row r="13" spans="1:114" x14ac:dyDescent="0.2">
      <c r="I13" s="7"/>
      <c r="J13" s="7"/>
      <c r="K13" s="7"/>
      <c r="R13" s="1" t="s">
        <v>29</v>
      </c>
      <c r="S13" s="5">
        <v>0</v>
      </c>
    </row>
    <row r="14" spans="1:114" s="3" customFormat="1" x14ac:dyDescent="0.2">
      <c r="A14" s="3" t="s">
        <v>16</v>
      </c>
      <c r="J14" s="6">
        <f t="shared" ref="J14:P14" si="17">J2/I2-1</f>
        <v>0.1860304543493001</v>
      </c>
      <c r="K14" s="6">
        <f t="shared" si="17"/>
        <v>0.10071418918216524</v>
      </c>
      <c r="L14" s="6">
        <f t="shared" si="17"/>
        <v>6.2513576562367223E-2</v>
      </c>
      <c r="M14" s="6">
        <f t="shared" si="17"/>
        <v>6.0000000000000053E-2</v>
      </c>
      <c r="N14" s="6">
        <f t="shared" si="17"/>
        <v>6.0000000000000053E-2</v>
      </c>
      <c r="O14" s="6">
        <f t="shared" si="17"/>
        <v>6.0000000000000053E-2</v>
      </c>
      <c r="P14" s="6">
        <f t="shared" si="17"/>
        <v>6.0000000000000053E-2</v>
      </c>
      <c r="R14" s="1" t="s">
        <v>31</v>
      </c>
      <c r="S14" s="5">
        <v>0.08</v>
      </c>
    </row>
    <row r="15" spans="1:114" x14ac:dyDescent="0.2">
      <c r="A15" s="3" t="s">
        <v>17</v>
      </c>
      <c r="B15" s="3"/>
      <c r="C15" s="3"/>
      <c r="D15" s="3"/>
      <c r="E15" s="3"/>
      <c r="F15" s="3"/>
      <c r="G15" s="3"/>
      <c r="H15" s="3"/>
      <c r="I15" s="10">
        <f>I4/I2</f>
        <v>0.55389926638308362</v>
      </c>
      <c r="J15" s="10">
        <f>J4/J2</f>
        <v>0.58314014533282044</v>
      </c>
      <c r="K15" s="10">
        <f>K4/K2</f>
        <v>0.59224978985842591</v>
      </c>
      <c r="L15" s="10">
        <v>0.57999999999999996</v>
      </c>
      <c r="M15" s="10">
        <f>L15*1.005</f>
        <v>0.58289999999999986</v>
      </c>
      <c r="N15" s="10">
        <f t="shared" ref="N15:O15" si="18">M15*1.005</f>
        <v>0.58581449999999979</v>
      </c>
      <c r="O15" s="10">
        <f t="shared" si="18"/>
        <v>0.58874357249999976</v>
      </c>
      <c r="P15" s="10">
        <v>0.59</v>
      </c>
      <c r="R15" s="1" t="s">
        <v>30</v>
      </c>
      <c r="S15" s="1">
        <f>NPV(S14,L21:XFD21)+Main!J5-Main!J6</f>
        <v>36648.871205255076</v>
      </c>
    </row>
    <row r="16" spans="1:114" x14ac:dyDescent="0.2">
      <c r="A16" s="1" t="s">
        <v>18</v>
      </c>
      <c r="I16" s="7">
        <f t="shared" ref="I16:P16" si="19">I6/I2</f>
        <v>0.21392022686640769</v>
      </c>
      <c r="J16" s="7">
        <f t="shared" si="19"/>
        <v>0.22997515411724345</v>
      </c>
      <c r="K16" s="7">
        <f t="shared" si="19"/>
        <v>0.23691691616059538</v>
      </c>
      <c r="L16" s="7">
        <f t="shared" si="19"/>
        <v>0.2246671263021694</v>
      </c>
      <c r="M16" s="7">
        <f t="shared" si="19"/>
        <v>0.22756712630216924</v>
      </c>
      <c r="N16" s="7">
        <f t="shared" si="19"/>
        <v>0.23048162630216917</v>
      </c>
      <c r="O16" s="7">
        <f t="shared" si="19"/>
        <v>0.23341069880216914</v>
      </c>
      <c r="P16" s="7">
        <f t="shared" si="19"/>
        <v>0.23466712630216929</v>
      </c>
      <c r="R16" s="1" t="s">
        <v>0</v>
      </c>
      <c r="S16" s="1">
        <f>S15/Main!J3</f>
        <v>319.43860057400548</v>
      </c>
    </row>
    <row r="17" spans="1:113" x14ac:dyDescent="0.2">
      <c r="A17" s="1" t="s">
        <v>33</v>
      </c>
      <c r="I17" s="7"/>
      <c r="J17" s="7">
        <f>J5/I5-1</f>
        <v>0.23203017335170806</v>
      </c>
      <c r="K17" s="7">
        <f>K5/J5-1</f>
        <v>0.10747085835393855</v>
      </c>
      <c r="L17" s="7">
        <f>L5/K5-1</f>
        <v>6.2513576562367223E-2</v>
      </c>
      <c r="M17" s="7">
        <f>M5/L5-1</f>
        <v>6.0000000000000053E-2</v>
      </c>
      <c r="N17" s="7">
        <f t="shared" ref="N17:P17" si="20">N5/M5-1</f>
        <v>6.0000000000000053E-2</v>
      </c>
      <c r="O17" s="7">
        <f t="shared" si="20"/>
        <v>6.0000000000000053E-2</v>
      </c>
      <c r="P17" s="7">
        <f t="shared" si="20"/>
        <v>6.0000000000000053E-2</v>
      </c>
      <c r="R17" s="1" t="s">
        <v>32</v>
      </c>
      <c r="S17" s="6">
        <f>S16/Main!J2-1</f>
        <v>0.2932736865344352</v>
      </c>
    </row>
    <row r="19" spans="1:113" x14ac:dyDescent="0.2">
      <c r="A19" s="1" t="s">
        <v>19</v>
      </c>
      <c r="I19" s="1">
        <v>966.4</v>
      </c>
      <c r="J19" s="1">
        <v>2296</v>
      </c>
      <c r="K19" s="1">
        <v>2272.6999999999998</v>
      </c>
    </row>
    <row r="20" spans="1:113" x14ac:dyDescent="0.2">
      <c r="A20" s="1" t="s">
        <v>20</v>
      </c>
      <c r="I20" s="1">
        <v>638.6</v>
      </c>
      <c r="J20" s="1">
        <v>651.79999999999995</v>
      </c>
      <c r="K20" s="1">
        <v>689.2</v>
      </c>
    </row>
    <row r="21" spans="1:113" s="3" customFormat="1" x14ac:dyDescent="0.2">
      <c r="A21" s="3" t="s">
        <v>21</v>
      </c>
      <c r="I21" s="3">
        <f>I19-I20</f>
        <v>327.79999999999995</v>
      </c>
      <c r="J21" s="3">
        <f t="shared" ref="J21:K21" si="21">J19-J20</f>
        <v>1644.2</v>
      </c>
      <c r="K21" s="3">
        <f t="shared" si="21"/>
        <v>1583.4999999999998</v>
      </c>
      <c r="L21" s="3">
        <f>L10*1.1</f>
        <v>2233.7912703914772</v>
      </c>
      <c r="M21" s="3">
        <f t="shared" ref="M21:P21" si="22">M10*1.1</f>
        <v>2433.4168037412278</v>
      </c>
      <c r="N21" s="3">
        <f t="shared" si="22"/>
        <v>2648.0566867859843</v>
      </c>
      <c r="O21" s="3">
        <f t="shared" si="22"/>
        <v>2878.7901369358856</v>
      </c>
      <c r="P21" s="3">
        <f t="shared" si="22"/>
        <v>3105.6838166020711</v>
      </c>
      <c r="Q21" s="3">
        <f t="shared" ref="Q21:AV21" si="23">P21*(1+$S$13)</f>
        <v>3105.6838166020711</v>
      </c>
      <c r="R21" s="3">
        <f t="shared" si="23"/>
        <v>3105.6838166020711</v>
      </c>
      <c r="S21" s="3">
        <f t="shared" si="23"/>
        <v>3105.6838166020711</v>
      </c>
      <c r="T21" s="3">
        <f t="shared" si="23"/>
        <v>3105.6838166020711</v>
      </c>
      <c r="U21" s="3">
        <f t="shared" si="23"/>
        <v>3105.6838166020711</v>
      </c>
      <c r="V21" s="3">
        <f t="shared" si="23"/>
        <v>3105.6838166020711</v>
      </c>
      <c r="W21" s="3">
        <f t="shared" si="23"/>
        <v>3105.6838166020711</v>
      </c>
      <c r="X21" s="3">
        <f t="shared" si="23"/>
        <v>3105.6838166020711</v>
      </c>
      <c r="Y21" s="3">
        <f t="shared" si="23"/>
        <v>3105.6838166020711</v>
      </c>
      <c r="Z21" s="3">
        <f t="shared" si="23"/>
        <v>3105.6838166020711</v>
      </c>
      <c r="AA21" s="3">
        <f t="shared" si="23"/>
        <v>3105.6838166020711</v>
      </c>
      <c r="AB21" s="3">
        <f t="shared" si="23"/>
        <v>3105.6838166020711</v>
      </c>
      <c r="AC21" s="3">
        <f t="shared" si="23"/>
        <v>3105.6838166020711</v>
      </c>
      <c r="AD21" s="3">
        <f t="shared" si="23"/>
        <v>3105.6838166020711</v>
      </c>
      <c r="AE21" s="3">
        <f t="shared" si="23"/>
        <v>3105.6838166020711</v>
      </c>
      <c r="AF21" s="3">
        <f t="shared" si="23"/>
        <v>3105.6838166020711</v>
      </c>
      <c r="AG21" s="3">
        <f t="shared" si="23"/>
        <v>3105.6838166020711</v>
      </c>
      <c r="AH21" s="3">
        <f t="shared" si="23"/>
        <v>3105.6838166020711</v>
      </c>
      <c r="AI21" s="3">
        <f t="shared" si="23"/>
        <v>3105.6838166020711</v>
      </c>
      <c r="AJ21" s="3">
        <f t="shared" si="23"/>
        <v>3105.6838166020711</v>
      </c>
      <c r="AK21" s="3">
        <f t="shared" si="23"/>
        <v>3105.6838166020711</v>
      </c>
      <c r="AL21" s="3">
        <f t="shared" si="23"/>
        <v>3105.6838166020711</v>
      </c>
      <c r="AM21" s="3">
        <f t="shared" si="23"/>
        <v>3105.6838166020711</v>
      </c>
      <c r="AN21" s="3">
        <f t="shared" si="23"/>
        <v>3105.6838166020711</v>
      </c>
      <c r="AO21" s="3">
        <f t="shared" si="23"/>
        <v>3105.6838166020711</v>
      </c>
      <c r="AP21" s="3">
        <f t="shared" si="23"/>
        <v>3105.6838166020711</v>
      </c>
      <c r="AQ21" s="3">
        <f t="shared" si="23"/>
        <v>3105.6838166020711</v>
      </c>
      <c r="AR21" s="3">
        <f t="shared" si="23"/>
        <v>3105.6838166020711</v>
      </c>
      <c r="AS21" s="3">
        <f t="shared" si="23"/>
        <v>3105.6838166020711</v>
      </c>
      <c r="AT21" s="3">
        <f t="shared" si="23"/>
        <v>3105.6838166020711</v>
      </c>
      <c r="AU21" s="3">
        <f t="shared" si="23"/>
        <v>3105.6838166020711</v>
      </c>
      <c r="AV21" s="3">
        <f t="shared" si="23"/>
        <v>3105.6838166020711</v>
      </c>
      <c r="AW21" s="3">
        <f t="shared" ref="AW21:CB21" si="24">AV21*(1+$S$13)</f>
        <v>3105.6838166020711</v>
      </c>
      <c r="AX21" s="3">
        <f t="shared" si="24"/>
        <v>3105.6838166020711</v>
      </c>
      <c r="AY21" s="3">
        <f t="shared" si="24"/>
        <v>3105.6838166020711</v>
      </c>
      <c r="AZ21" s="3">
        <f t="shared" si="24"/>
        <v>3105.6838166020711</v>
      </c>
      <c r="BA21" s="3">
        <f t="shared" si="24"/>
        <v>3105.6838166020711</v>
      </c>
      <c r="BB21" s="3">
        <f t="shared" si="24"/>
        <v>3105.6838166020711</v>
      </c>
      <c r="BC21" s="3">
        <f t="shared" si="24"/>
        <v>3105.6838166020711</v>
      </c>
      <c r="BD21" s="3">
        <f t="shared" si="24"/>
        <v>3105.6838166020711</v>
      </c>
      <c r="BE21" s="3">
        <f t="shared" si="24"/>
        <v>3105.6838166020711</v>
      </c>
      <c r="BF21" s="3">
        <f t="shared" si="24"/>
        <v>3105.6838166020711</v>
      </c>
      <c r="BG21" s="3">
        <f t="shared" si="24"/>
        <v>3105.6838166020711</v>
      </c>
      <c r="BH21" s="3">
        <f t="shared" si="24"/>
        <v>3105.6838166020711</v>
      </c>
      <c r="BI21" s="3">
        <f t="shared" si="24"/>
        <v>3105.6838166020711</v>
      </c>
      <c r="BJ21" s="3">
        <f t="shared" si="24"/>
        <v>3105.6838166020711</v>
      </c>
      <c r="BK21" s="3">
        <f t="shared" si="24"/>
        <v>3105.6838166020711</v>
      </c>
      <c r="BL21" s="3">
        <f t="shared" si="24"/>
        <v>3105.6838166020711</v>
      </c>
      <c r="BM21" s="3">
        <f t="shared" si="24"/>
        <v>3105.6838166020711</v>
      </c>
      <c r="BN21" s="3">
        <f t="shared" si="24"/>
        <v>3105.6838166020711</v>
      </c>
      <c r="BO21" s="3">
        <f t="shared" si="24"/>
        <v>3105.6838166020711</v>
      </c>
      <c r="BP21" s="3">
        <f t="shared" si="24"/>
        <v>3105.6838166020711</v>
      </c>
      <c r="BQ21" s="3">
        <f t="shared" si="24"/>
        <v>3105.6838166020711</v>
      </c>
      <c r="BR21" s="3">
        <f t="shared" si="24"/>
        <v>3105.6838166020711</v>
      </c>
      <c r="BS21" s="3">
        <f t="shared" si="24"/>
        <v>3105.6838166020711</v>
      </c>
      <c r="BT21" s="3">
        <f t="shared" si="24"/>
        <v>3105.6838166020711</v>
      </c>
      <c r="BU21" s="3">
        <f t="shared" si="24"/>
        <v>3105.6838166020711</v>
      </c>
      <c r="BV21" s="3">
        <f t="shared" si="24"/>
        <v>3105.6838166020711</v>
      </c>
      <c r="BW21" s="3">
        <f t="shared" si="24"/>
        <v>3105.6838166020711</v>
      </c>
      <c r="BX21" s="3">
        <f t="shared" si="24"/>
        <v>3105.6838166020711</v>
      </c>
      <c r="BY21" s="3">
        <f t="shared" si="24"/>
        <v>3105.6838166020711</v>
      </c>
      <c r="BZ21" s="3">
        <f t="shared" si="24"/>
        <v>3105.6838166020711</v>
      </c>
      <c r="CA21" s="3">
        <f t="shared" si="24"/>
        <v>3105.6838166020711</v>
      </c>
      <c r="CB21" s="3">
        <f t="shared" si="24"/>
        <v>3105.6838166020711</v>
      </c>
      <c r="CC21" s="3">
        <f t="shared" ref="CC21:DI21" si="25">CB21*(1+$S$13)</f>
        <v>3105.6838166020711</v>
      </c>
      <c r="CD21" s="3">
        <f t="shared" si="25"/>
        <v>3105.6838166020711</v>
      </c>
      <c r="CE21" s="3">
        <f t="shared" si="25"/>
        <v>3105.6838166020711</v>
      </c>
      <c r="CF21" s="3">
        <f t="shared" si="25"/>
        <v>3105.6838166020711</v>
      </c>
      <c r="CG21" s="3">
        <f t="shared" si="25"/>
        <v>3105.6838166020711</v>
      </c>
      <c r="CH21" s="3">
        <f t="shared" si="25"/>
        <v>3105.6838166020711</v>
      </c>
      <c r="CI21" s="3">
        <f t="shared" si="25"/>
        <v>3105.6838166020711</v>
      </c>
      <c r="CJ21" s="3">
        <f t="shared" si="25"/>
        <v>3105.6838166020711</v>
      </c>
      <c r="CK21" s="3">
        <f t="shared" si="25"/>
        <v>3105.6838166020711</v>
      </c>
      <c r="CL21" s="3">
        <f t="shared" si="25"/>
        <v>3105.6838166020711</v>
      </c>
      <c r="CM21" s="3">
        <f t="shared" si="25"/>
        <v>3105.6838166020711</v>
      </c>
      <c r="CN21" s="3">
        <f t="shared" si="25"/>
        <v>3105.6838166020711</v>
      </c>
      <c r="CO21" s="3">
        <f t="shared" si="25"/>
        <v>3105.6838166020711</v>
      </c>
      <c r="CP21" s="3">
        <f t="shared" si="25"/>
        <v>3105.6838166020711</v>
      </c>
      <c r="CQ21" s="3">
        <f t="shared" si="25"/>
        <v>3105.6838166020711</v>
      </c>
      <c r="CR21" s="3">
        <f t="shared" si="25"/>
        <v>3105.6838166020711</v>
      </c>
      <c r="CS21" s="3">
        <f t="shared" si="25"/>
        <v>3105.6838166020711</v>
      </c>
      <c r="CT21" s="3">
        <f t="shared" si="25"/>
        <v>3105.6838166020711</v>
      </c>
      <c r="CU21" s="3">
        <f t="shared" si="25"/>
        <v>3105.6838166020711</v>
      </c>
      <c r="CV21" s="3">
        <f t="shared" si="25"/>
        <v>3105.6838166020711</v>
      </c>
      <c r="CW21" s="3">
        <f t="shared" si="25"/>
        <v>3105.6838166020711</v>
      </c>
      <c r="CX21" s="3">
        <f t="shared" si="25"/>
        <v>3105.6838166020711</v>
      </c>
      <c r="CY21" s="3">
        <f t="shared" si="25"/>
        <v>3105.6838166020711</v>
      </c>
      <c r="CZ21" s="3">
        <f t="shared" si="25"/>
        <v>3105.6838166020711</v>
      </c>
      <c r="DA21" s="3">
        <f t="shared" si="25"/>
        <v>3105.6838166020711</v>
      </c>
      <c r="DB21" s="3">
        <f t="shared" si="25"/>
        <v>3105.6838166020711</v>
      </c>
      <c r="DC21" s="3">
        <f t="shared" si="25"/>
        <v>3105.6838166020711</v>
      </c>
      <c r="DD21" s="3">
        <f t="shared" si="25"/>
        <v>3105.6838166020711</v>
      </c>
      <c r="DE21" s="3">
        <f t="shared" si="25"/>
        <v>3105.6838166020711</v>
      </c>
      <c r="DF21" s="3">
        <f t="shared" si="25"/>
        <v>3105.6838166020711</v>
      </c>
      <c r="DG21" s="3">
        <f t="shared" si="25"/>
        <v>3105.6838166020711</v>
      </c>
      <c r="DH21" s="3">
        <f t="shared" si="25"/>
        <v>3105.6838166020711</v>
      </c>
      <c r="DI21" s="3">
        <f t="shared" si="25"/>
        <v>3105.6838166020711</v>
      </c>
    </row>
    <row r="23" spans="1:113" x14ac:dyDescent="0.2">
      <c r="A23" s="1" t="s">
        <v>22</v>
      </c>
      <c r="K23" s="1">
        <f>K24-K26</f>
        <v>544.70000000000005</v>
      </c>
      <c r="L23" s="1">
        <f>K23+L10</f>
        <v>2575.4193367195244</v>
      </c>
      <c r="M23" s="1">
        <f>L23+M10</f>
        <v>4787.6164310297318</v>
      </c>
      <c r="N23" s="1">
        <f>M23+N10</f>
        <v>7194.9406917442629</v>
      </c>
      <c r="O23" s="1">
        <f>N23+O10</f>
        <v>9812.0226344132498</v>
      </c>
      <c r="P23" s="1">
        <f>O23+P10</f>
        <v>12635.371558596951</v>
      </c>
    </row>
    <row r="24" spans="1:113" x14ac:dyDescent="0.2">
      <c r="A24" s="1" t="s">
        <v>3</v>
      </c>
      <c r="K24" s="1">
        <v>1984.3</v>
      </c>
    </row>
    <row r="26" spans="1:113" x14ac:dyDescent="0.2">
      <c r="A26" s="1" t="s">
        <v>4</v>
      </c>
      <c r="K26" s="1">
        <f>1300.6+98.2+40.8</f>
        <v>1439.6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2025-04-25T03:36:14Z</dcterms:created>
  <dcterms:modified xsi:type="dcterms:W3CDTF">2025-06-14T21:58:14Z</dcterms:modified>
</cp:coreProperties>
</file>