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FD8BC8A1-D34B-4E40-A120-B7FC9D5A964A}" xr6:coauthVersionLast="47" xr6:coauthVersionMax="47" xr10:uidLastSave="{00000000-0000-0000-0000-000000000000}"/>
  <bookViews>
    <workbookView xWindow="1740" yWindow="315" windowWidth="21945" windowHeight="14610" activeTab="1" xr2:uid="{4EB7BD62-DF0C-40EC-A239-9BB124769E9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2" l="1"/>
  <c r="M5" i="2"/>
  <c r="N5" i="2"/>
  <c r="O5" i="2"/>
  <c r="P5" i="2"/>
  <c r="Q5" i="2"/>
  <c r="R5" i="2"/>
  <c r="S5" i="2"/>
  <c r="T5" i="2"/>
  <c r="T11" i="2" s="1"/>
  <c r="U5" i="2"/>
  <c r="M10" i="2"/>
  <c r="N10" i="2"/>
  <c r="O10" i="2"/>
  <c r="P10" i="2"/>
  <c r="Q10" i="2"/>
  <c r="Q11" i="2" s="1"/>
  <c r="R10" i="2"/>
  <c r="S10" i="2"/>
  <c r="T10" i="2"/>
  <c r="U10" i="2"/>
  <c r="M17" i="2"/>
  <c r="N17" i="2"/>
  <c r="O17" i="2"/>
  <c r="P17" i="2"/>
  <c r="Q17" i="2"/>
  <c r="R17" i="2"/>
  <c r="S17" i="2"/>
  <c r="T17" i="2"/>
  <c r="U17" i="2"/>
  <c r="M24" i="2"/>
  <c r="N24" i="2"/>
  <c r="O24" i="2"/>
  <c r="P24" i="2"/>
  <c r="Q24" i="2"/>
  <c r="R24" i="2"/>
  <c r="S24" i="2"/>
  <c r="T24" i="2"/>
  <c r="U24" i="2"/>
  <c r="L24" i="2"/>
  <c r="L17" i="2"/>
  <c r="L10" i="2"/>
  <c r="D5" i="2"/>
  <c r="E5" i="2"/>
  <c r="E11" i="2" s="1"/>
  <c r="E18" i="2" s="1"/>
  <c r="F5" i="2"/>
  <c r="F11" i="2" s="1"/>
  <c r="F18" i="2" s="1"/>
  <c r="G5" i="2"/>
  <c r="G11" i="2" s="1"/>
  <c r="G18" i="2" s="1"/>
  <c r="G25" i="2" s="1"/>
  <c r="G27" i="2" s="1"/>
  <c r="H5" i="2"/>
  <c r="H11" i="2" s="1"/>
  <c r="I5" i="2"/>
  <c r="J5" i="2"/>
  <c r="J11" i="2" s="1"/>
  <c r="D10" i="2"/>
  <c r="E10" i="2"/>
  <c r="F10" i="2"/>
  <c r="G10" i="2"/>
  <c r="H10" i="2"/>
  <c r="I10" i="2"/>
  <c r="J10" i="2"/>
  <c r="D17" i="2"/>
  <c r="E17" i="2"/>
  <c r="F17" i="2"/>
  <c r="G17" i="2"/>
  <c r="H17" i="2"/>
  <c r="I17" i="2"/>
  <c r="J17" i="2"/>
  <c r="D24" i="2"/>
  <c r="E24" i="2"/>
  <c r="F24" i="2"/>
  <c r="G24" i="2"/>
  <c r="H24" i="2"/>
  <c r="I24" i="2"/>
  <c r="J24" i="2"/>
  <c r="M2" i="2"/>
  <c r="N2" i="2" s="1"/>
  <c r="O2" i="2" s="1"/>
  <c r="P2" i="2" s="1"/>
  <c r="Q2" i="2" s="1"/>
  <c r="R2" i="2" s="1"/>
  <c r="S2" i="2" s="1"/>
  <c r="T2" i="2" s="1"/>
  <c r="U2" i="2" s="1"/>
  <c r="C24" i="2"/>
  <c r="C17" i="2"/>
  <c r="C5" i="2"/>
  <c r="C10" i="2"/>
  <c r="O6" i="1"/>
  <c r="O5" i="1"/>
  <c r="O4" i="1"/>
  <c r="O7" i="1" s="1"/>
  <c r="D11" i="2" l="1"/>
  <c r="D18" i="2" s="1"/>
  <c r="F25" i="2"/>
  <c r="F27" i="2" s="1"/>
  <c r="E25" i="2"/>
  <c r="E27" i="2" s="1"/>
  <c r="T18" i="2"/>
  <c r="S11" i="2"/>
  <c r="S18" i="2" s="1"/>
  <c r="S25" i="2" s="1"/>
  <c r="S27" i="2" s="1"/>
  <c r="L11" i="2"/>
  <c r="L18" i="2" s="1"/>
  <c r="L25" i="2" s="1"/>
  <c r="L27" i="2" s="1"/>
  <c r="J18" i="2"/>
  <c r="D25" i="2"/>
  <c r="D27" i="2" s="1"/>
  <c r="U11" i="2"/>
  <c r="U18" i="2" s="1"/>
  <c r="U31" i="2" s="1"/>
  <c r="T31" i="2"/>
  <c r="T25" i="2"/>
  <c r="T27" i="2" s="1"/>
  <c r="U25" i="2"/>
  <c r="U27" i="2" s="1"/>
  <c r="M11" i="2"/>
  <c r="M18" i="2" s="1"/>
  <c r="H18" i="2"/>
  <c r="R11" i="2"/>
  <c r="R18" i="2" s="1"/>
  <c r="I11" i="2"/>
  <c r="I18" i="2" s="1"/>
  <c r="P11" i="2"/>
  <c r="O11" i="2"/>
  <c r="O18" i="2" s="1"/>
  <c r="N11" i="2"/>
  <c r="N18" i="2" s="1"/>
  <c r="Q18" i="2"/>
  <c r="P18" i="2"/>
  <c r="P31" i="2" s="1"/>
  <c r="C11" i="2"/>
  <c r="C18" i="2" s="1"/>
  <c r="S31" i="2" l="1"/>
  <c r="J25" i="2"/>
  <c r="J27" i="2" s="1"/>
  <c r="J31" i="2"/>
  <c r="I25" i="2"/>
  <c r="I27" i="2" s="1"/>
  <c r="I31" i="2"/>
  <c r="Q25" i="2"/>
  <c r="Q27" i="2" s="1"/>
  <c r="Q31" i="2"/>
  <c r="M25" i="2"/>
  <c r="M27" i="2" s="1"/>
  <c r="M31" i="2"/>
  <c r="R25" i="2"/>
  <c r="R27" i="2" s="1"/>
  <c r="R31" i="2"/>
  <c r="H25" i="2"/>
  <c r="H27" i="2" s="1"/>
  <c r="H31" i="2"/>
  <c r="C25" i="2"/>
  <c r="C27" i="2" s="1"/>
  <c r="G31" i="2"/>
  <c r="P25" i="2"/>
  <c r="O25" i="2"/>
  <c r="N25" i="2"/>
  <c r="N31" i="2"/>
  <c r="O31" i="2"/>
  <c r="P27" i="2" l="1"/>
  <c r="O27" i="2"/>
  <c r="N27" i="2"/>
</calcChain>
</file>

<file path=xl/sharedStrings.xml><?xml version="1.0" encoding="utf-8"?>
<sst xmlns="http://schemas.openxmlformats.org/spreadsheetml/2006/main" count="54" uniqueCount="46">
  <si>
    <t>Price</t>
  </si>
  <si>
    <t>Shares</t>
  </si>
  <si>
    <t>MC</t>
  </si>
  <si>
    <t>Cash</t>
  </si>
  <si>
    <t>Debt</t>
  </si>
  <si>
    <t>EV</t>
  </si>
  <si>
    <t>Q424</t>
  </si>
  <si>
    <t>Loans and securitzations</t>
  </si>
  <si>
    <t>Other</t>
  </si>
  <si>
    <t>Revenue</t>
  </si>
  <si>
    <t>Interest Income</t>
  </si>
  <si>
    <t>Deposits</t>
  </si>
  <si>
    <t>Corporate Borrowings</t>
  </si>
  <si>
    <t>Interest Expense</t>
  </si>
  <si>
    <t>Net Interest</t>
  </si>
  <si>
    <t>S&amp;W</t>
  </si>
  <si>
    <t>Loan origination sales and securitization</t>
  </si>
  <si>
    <t>Servicing</t>
  </si>
  <si>
    <t>Technology Products &amp; Solutions</t>
  </si>
  <si>
    <t>Loan Platform Fees</t>
  </si>
  <si>
    <t>Noninterest Income</t>
  </si>
  <si>
    <t>Credit Losses</t>
  </si>
  <si>
    <t>R&amp;D</t>
  </si>
  <si>
    <t>S&amp;M</t>
  </si>
  <si>
    <t>Operating Costs</t>
  </si>
  <si>
    <t>G&amp;A</t>
  </si>
  <si>
    <t>OPEX</t>
  </si>
  <si>
    <t>Tax</t>
  </si>
  <si>
    <t>Net Income</t>
  </si>
  <si>
    <t>Pretax Income</t>
  </si>
  <si>
    <t>EPS</t>
  </si>
  <si>
    <t>Operating Margin</t>
  </si>
  <si>
    <t>FCF Margin</t>
  </si>
  <si>
    <t>CFFO</t>
  </si>
  <si>
    <t>CX</t>
  </si>
  <si>
    <t>FCF</t>
  </si>
  <si>
    <t>Net Cash</t>
  </si>
  <si>
    <t>Q124</t>
  </si>
  <si>
    <t>Q224</t>
  </si>
  <si>
    <t>Q324</t>
  </si>
  <si>
    <t>Q125</t>
  </si>
  <si>
    <t>Q225</t>
  </si>
  <si>
    <t>Q325</t>
  </si>
  <si>
    <t>Q425</t>
  </si>
  <si>
    <t>Revenue Growth y/y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</si>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</sst>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3" fontId="1" fillId="0" borderId="0" xfId="0" applyNumberFormat="1" applyFont="1"/>
    <xf numFmtId="1" fontId="1" fillId="0" borderId="0" xfId="0" applyNumberFormat="1" applyFont="1"/>
    <xf numFmtId="3" fontId="2" fillId="0" borderId="0" xfId="0" applyNumberFormat="1" applyFont="1"/>
    <xf numFmtId="9" fontId="2" fillId="0" borderId="0" xfId="0" applyNumberFormat="1" applyFont="1"/>
    <xf numFmtId="3" fontId="4" fillId="0" borderId="0" xfId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28575</xdr:rowOff>
    </xdr:from>
    <xdr:to>
      <xdr:col>6</xdr:col>
      <xdr:colOff>28575</xdr:colOff>
      <xdr:row>36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B413772-7F6D-75AD-8E2D-45E29073FC59}"/>
            </a:ext>
          </a:extLst>
        </xdr:cNvPr>
        <xdr:cNvCxnSpPr/>
      </xdr:nvCxnSpPr>
      <xdr:spPr>
        <a:xfrm>
          <a:off x="3933825" y="28575"/>
          <a:ext cx="38100" cy="70389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1</xdr:row>
      <xdr:rowOff>0</xdr:rowOff>
    </xdr:from>
    <xdr:to>
      <xdr:col>16</xdr:col>
      <xdr:colOff>57150</xdr:colOff>
      <xdr:row>35</xdr:row>
      <xdr:rowOff>180975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8F3FF1E-61B1-4B80-86CE-A020D830E7D9}"/>
            </a:ext>
          </a:extLst>
        </xdr:cNvPr>
        <xdr:cNvCxnSpPr/>
      </xdr:nvCxnSpPr>
      <xdr:spPr>
        <a:xfrm>
          <a:off x="10058400" y="0"/>
          <a:ext cx="38100" cy="70389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B2117-A014-4200-BF8A-0229FBE83702}">
  <dimension ref="A1:P7"/>
  <sheetViews>
    <sheetView zoomScale="115" zoomScaleNormal="115" workbookViewId="0"/>
  </sheetViews>
  <sheetFormatPr defaultRowHeight="12.75" x14ac:dyDescent="0.2"/>
  <cols>
    <col min="1" max="16384" width="9.140625" style="2"/>
  </cols>
  <sheetData>
    <row r="1" spans="1:16" x14ac:dyDescent="0.2">
      <c r="A1" s="1"/>
    </row>
    <row r="2" spans="1:16" x14ac:dyDescent="0.2">
      <c r="N2" s="2" t="s">
        <v>0</v>
      </c>
      <c r="O2" s="3">
        <v>12.95</v>
      </c>
    </row>
    <row r="3" spans="1:16" x14ac:dyDescent="0.2">
      <c r="N3" s="2" t="s">
        <v>1</v>
      </c>
      <c r="O3" s="3">
        <v>1096.54</v>
      </c>
      <c r="P3" s="2" t="s">
        <v>6</v>
      </c>
    </row>
    <row r="4" spans="1:16" x14ac:dyDescent="0.2">
      <c r="N4" s="2" t="s">
        <v>2</v>
      </c>
      <c r="O4" s="3">
        <f>O3*O2</f>
        <v>14200.192999999999</v>
      </c>
    </row>
    <row r="5" spans="1:16" x14ac:dyDescent="0.2">
      <c r="N5" s="2" t="s">
        <v>3</v>
      </c>
      <c r="O5" s="3">
        <f>2538.2+171+1895.6+17684.8+8597.3+1246.4</f>
        <v>32133.3</v>
      </c>
      <c r="P5" s="2" t="s">
        <v>6</v>
      </c>
    </row>
    <row r="6" spans="1:16" x14ac:dyDescent="0.2">
      <c r="N6" s="2" t="s">
        <v>4</v>
      </c>
      <c r="O6" s="3">
        <f>3092+609+97.4+556.9</f>
        <v>4355.3</v>
      </c>
      <c r="P6" s="2" t="s">
        <v>6</v>
      </c>
    </row>
    <row r="7" spans="1:16" x14ac:dyDescent="0.2">
      <c r="N7" s="2" t="s">
        <v>5</v>
      </c>
      <c r="O7" s="3">
        <f>O4+O6-O5</f>
        <v>-13577.807000000001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95DD9-5CDE-46E9-B09E-775C7C3C002E}">
  <dimension ref="A1:U43"/>
  <sheetViews>
    <sheetView tabSelected="1" zoomScale="130" zoomScaleNormal="13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F16" sqref="F15:F16"/>
    </sheetView>
  </sheetViews>
  <sheetFormatPr defaultRowHeight="12.75" x14ac:dyDescent="0.2"/>
  <cols>
    <col min="1" max="1" width="4.5703125" style="3" customWidth="1"/>
    <col min="2" max="2" width="22.5703125" style="3" customWidth="1"/>
    <col min="3" max="16384" width="9.140625" style="3"/>
  </cols>
  <sheetData>
    <row r="1" spans="1:21" x14ac:dyDescent="0.2">
      <c r="A1" s="7" t="s">
        <v>45</v>
      </c>
    </row>
    <row r="2" spans="1:21" x14ac:dyDescent="0.2">
      <c r="C2" s="3" t="s">
        <v>37</v>
      </c>
      <c r="D2" s="3" t="s">
        <v>38</v>
      </c>
      <c r="E2" s="3" t="s">
        <v>39</v>
      </c>
      <c r="F2" s="3" t="s">
        <v>6</v>
      </c>
      <c r="G2" s="3" t="s">
        <v>40</v>
      </c>
      <c r="H2" s="3" t="s">
        <v>41</v>
      </c>
      <c r="I2" s="3" t="s">
        <v>42</v>
      </c>
      <c r="J2" s="3" t="s">
        <v>43</v>
      </c>
      <c r="L2" s="4">
        <v>2020</v>
      </c>
      <c r="M2" s="4">
        <f>L2+1</f>
        <v>2021</v>
      </c>
      <c r="N2" s="4">
        <f t="shared" ref="N2:U2" si="0">M2+1</f>
        <v>2022</v>
      </c>
      <c r="O2" s="4">
        <f t="shared" si="0"/>
        <v>2023</v>
      </c>
      <c r="P2" s="4">
        <f t="shared" si="0"/>
        <v>2024</v>
      </c>
      <c r="Q2" s="4">
        <f t="shared" si="0"/>
        <v>2025</v>
      </c>
      <c r="R2" s="4">
        <f t="shared" si="0"/>
        <v>2026</v>
      </c>
      <c r="S2" s="4">
        <f t="shared" si="0"/>
        <v>2027</v>
      </c>
      <c r="T2" s="4">
        <f t="shared" si="0"/>
        <v>2028</v>
      </c>
      <c r="U2" s="4">
        <f t="shared" si="0"/>
        <v>2029</v>
      </c>
    </row>
    <row r="3" spans="1:21" x14ac:dyDescent="0.2">
      <c r="B3" s="3" t="s">
        <v>7</v>
      </c>
      <c r="N3" s="3">
        <v>759.5</v>
      </c>
      <c r="O3" s="3">
        <v>1944.1</v>
      </c>
      <c r="P3" s="3">
        <v>2601.9</v>
      </c>
    </row>
    <row r="4" spans="1:21" x14ac:dyDescent="0.2">
      <c r="B4" s="3" t="s">
        <v>8</v>
      </c>
      <c r="N4" s="3">
        <v>13.86</v>
      </c>
      <c r="O4" s="3">
        <v>106.9</v>
      </c>
      <c r="P4" s="3">
        <v>205.8</v>
      </c>
    </row>
    <row r="5" spans="1:21" s="5" customFormat="1" x14ac:dyDescent="0.2">
      <c r="B5" s="5" t="s">
        <v>10</v>
      </c>
      <c r="C5" s="5">
        <f>SUM(C3:C4)</f>
        <v>0</v>
      </c>
      <c r="D5" s="5">
        <f t="shared" ref="D5:L5" si="1">SUM(D3:D4)</f>
        <v>0</v>
      </c>
      <c r="E5" s="5">
        <f t="shared" si="1"/>
        <v>0</v>
      </c>
      <c r="F5" s="5">
        <f t="shared" si="1"/>
        <v>0</v>
      </c>
      <c r="G5" s="5">
        <f t="shared" si="1"/>
        <v>0</v>
      </c>
      <c r="H5" s="5">
        <f t="shared" si="1"/>
        <v>0</v>
      </c>
      <c r="I5" s="5">
        <f t="shared" si="1"/>
        <v>0</v>
      </c>
      <c r="J5" s="5">
        <f t="shared" si="1"/>
        <v>0</v>
      </c>
      <c r="L5" s="5">
        <f t="shared" si="1"/>
        <v>0</v>
      </c>
      <c r="M5" s="5">
        <f t="shared" ref="M5" si="2">SUM(M3:M4)</f>
        <v>0</v>
      </c>
      <c r="N5" s="5">
        <f t="shared" ref="N5" si="3">SUM(N3:N4)</f>
        <v>773.36</v>
      </c>
      <c r="O5" s="5">
        <f t="shared" ref="O5" si="4">SUM(O3:O4)</f>
        <v>2051</v>
      </c>
      <c r="P5" s="5">
        <f t="shared" ref="P5" si="5">SUM(P3:P4)</f>
        <v>2807.7000000000003</v>
      </c>
      <c r="Q5" s="5">
        <f t="shared" ref="Q5" si="6">SUM(Q3:Q4)</f>
        <v>0</v>
      </c>
      <c r="R5" s="5">
        <f t="shared" ref="R5" si="7">SUM(R3:R4)</f>
        <v>0</v>
      </c>
      <c r="S5" s="5">
        <f t="shared" ref="S5" si="8">SUM(S3:S4)</f>
        <v>0</v>
      </c>
      <c r="T5" s="5">
        <f t="shared" ref="T5" si="9">SUM(T3:T4)</f>
        <v>0</v>
      </c>
      <c r="U5" s="5">
        <f t="shared" ref="U5" si="10">SUM(U3:U4)</f>
        <v>0</v>
      </c>
    </row>
    <row r="6" spans="1:21" x14ac:dyDescent="0.2">
      <c r="B6" s="3" t="s">
        <v>15</v>
      </c>
      <c r="N6" s="3">
        <v>110.12</v>
      </c>
      <c r="O6" s="3">
        <v>244.2</v>
      </c>
      <c r="P6" s="3">
        <v>112.4</v>
      </c>
    </row>
    <row r="7" spans="1:21" x14ac:dyDescent="0.2">
      <c r="B7" s="3" t="s">
        <v>11</v>
      </c>
      <c r="N7" s="3">
        <v>59.8</v>
      </c>
      <c r="O7" s="3">
        <v>507.8</v>
      </c>
      <c r="P7" s="3">
        <v>930.1</v>
      </c>
    </row>
    <row r="8" spans="1:21" x14ac:dyDescent="0.2">
      <c r="B8" s="3" t="s">
        <v>12</v>
      </c>
      <c r="N8" s="3">
        <v>18.399999999999999</v>
      </c>
      <c r="O8" s="3">
        <v>36.799999999999997</v>
      </c>
      <c r="P8" s="3">
        <v>48.3</v>
      </c>
    </row>
    <row r="9" spans="1:21" x14ac:dyDescent="0.2">
      <c r="B9" s="3" t="s">
        <v>8</v>
      </c>
      <c r="N9" s="3">
        <v>0.92</v>
      </c>
      <c r="O9" s="3">
        <v>0.45</v>
      </c>
      <c r="P9" s="3">
        <v>0.438</v>
      </c>
    </row>
    <row r="10" spans="1:21" x14ac:dyDescent="0.2">
      <c r="B10" s="3" t="s">
        <v>13</v>
      </c>
      <c r="C10" s="3">
        <f>SUM(C6:C9)</f>
        <v>0</v>
      </c>
      <c r="D10" s="3">
        <f t="shared" ref="D10:L10" si="11">SUM(D6:D9)</f>
        <v>0</v>
      </c>
      <c r="E10" s="3">
        <f t="shared" si="11"/>
        <v>0</v>
      </c>
      <c r="F10" s="3">
        <f t="shared" si="11"/>
        <v>0</v>
      </c>
      <c r="G10" s="3">
        <f t="shared" si="11"/>
        <v>0</v>
      </c>
      <c r="H10" s="3">
        <f t="shared" si="11"/>
        <v>0</v>
      </c>
      <c r="I10" s="3">
        <f t="shared" si="11"/>
        <v>0</v>
      </c>
      <c r="J10" s="3">
        <f t="shared" si="11"/>
        <v>0</v>
      </c>
      <c r="L10" s="3">
        <f t="shared" si="11"/>
        <v>0</v>
      </c>
      <c r="M10" s="3">
        <f t="shared" ref="M10" si="12">SUM(M6:M9)</f>
        <v>0</v>
      </c>
      <c r="N10" s="3">
        <f t="shared" ref="N10" si="13">SUM(N6:N9)</f>
        <v>189.24</v>
      </c>
      <c r="O10" s="3">
        <f t="shared" ref="O10" si="14">SUM(O6:O9)</f>
        <v>789.25</v>
      </c>
      <c r="P10" s="3">
        <f t="shared" ref="P10" si="15">SUM(P6:P9)</f>
        <v>1091.2380000000001</v>
      </c>
      <c r="Q10" s="3">
        <f t="shared" ref="Q10" si="16">SUM(Q6:Q9)</f>
        <v>0</v>
      </c>
      <c r="R10" s="3">
        <f t="shared" ref="R10" si="17">SUM(R6:R9)</f>
        <v>0</v>
      </c>
      <c r="S10" s="3">
        <f t="shared" ref="S10" si="18">SUM(S6:S9)</f>
        <v>0</v>
      </c>
      <c r="T10" s="3">
        <f t="shared" ref="T10" si="19">SUM(T6:T9)</f>
        <v>0</v>
      </c>
      <c r="U10" s="3">
        <f t="shared" ref="U10" si="20">SUM(U6:U9)</f>
        <v>0</v>
      </c>
    </row>
    <row r="11" spans="1:21" s="5" customFormat="1" x14ac:dyDescent="0.2">
      <c r="B11" s="5" t="s">
        <v>14</v>
      </c>
      <c r="C11" s="5">
        <f>C5-C10</f>
        <v>0</v>
      </c>
      <c r="D11" s="5">
        <f t="shared" ref="D11:L11" si="21">D5-D10</f>
        <v>0</v>
      </c>
      <c r="E11" s="5">
        <f t="shared" si="21"/>
        <v>0</v>
      </c>
      <c r="F11" s="5">
        <f t="shared" si="21"/>
        <v>0</v>
      </c>
      <c r="G11" s="5">
        <f t="shared" si="21"/>
        <v>0</v>
      </c>
      <c r="H11" s="5">
        <f t="shared" si="21"/>
        <v>0</v>
      </c>
      <c r="I11" s="5">
        <f t="shared" si="21"/>
        <v>0</v>
      </c>
      <c r="J11" s="5">
        <f t="shared" si="21"/>
        <v>0</v>
      </c>
      <c r="L11" s="5">
        <f t="shared" si="21"/>
        <v>0</v>
      </c>
      <c r="M11" s="5">
        <f t="shared" ref="M11" si="22">M5-M10</f>
        <v>0</v>
      </c>
      <c r="N11" s="5">
        <f t="shared" ref="N11" si="23">N5-N10</f>
        <v>584.12</v>
      </c>
      <c r="O11" s="5">
        <f t="shared" ref="O11" si="24">O5-O10</f>
        <v>1261.75</v>
      </c>
      <c r="P11" s="5">
        <f t="shared" ref="P11" si="25">P5-P10</f>
        <v>1716.4620000000002</v>
      </c>
      <c r="Q11" s="5">
        <f t="shared" ref="Q11" si="26">Q5-Q10</f>
        <v>0</v>
      </c>
      <c r="R11" s="5">
        <f t="shared" ref="R11" si="27">R5-R10</f>
        <v>0</v>
      </c>
      <c r="S11" s="5">
        <f t="shared" ref="S11" si="28">S5-S10</f>
        <v>0</v>
      </c>
      <c r="T11" s="5">
        <f t="shared" ref="T11" si="29">T5-T10</f>
        <v>0</v>
      </c>
      <c r="U11" s="5">
        <f t="shared" ref="U11" si="30">U5-U10</f>
        <v>0</v>
      </c>
    </row>
    <row r="12" spans="1:21" x14ac:dyDescent="0.2">
      <c r="B12" s="3" t="s">
        <v>16</v>
      </c>
      <c r="N12" s="3">
        <v>565.4</v>
      </c>
      <c r="O12" s="3">
        <v>371.8</v>
      </c>
      <c r="P12" s="3">
        <v>255.9</v>
      </c>
    </row>
    <row r="13" spans="1:21" x14ac:dyDescent="0.2">
      <c r="B13" s="3" t="s">
        <v>17</v>
      </c>
      <c r="N13" s="3">
        <v>43.5</v>
      </c>
      <c r="O13" s="3">
        <v>37.299999999999997</v>
      </c>
      <c r="P13" s="3">
        <v>22.2</v>
      </c>
    </row>
    <row r="14" spans="1:21" x14ac:dyDescent="0.2">
      <c r="B14" s="3" t="s">
        <v>18</v>
      </c>
      <c r="N14" s="3">
        <v>304.89999999999998</v>
      </c>
      <c r="O14" s="3">
        <v>323.89999999999998</v>
      </c>
      <c r="P14" s="3">
        <v>350.8</v>
      </c>
    </row>
    <row r="15" spans="1:21" x14ac:dyDescent="0.2">
      <c r="B15" s="3" t="s">
        <v>19</v>
      </c>
      <c r="N15" s="3">
        <v>31.5</v>
      </c>
      <c r="O15" s="3">
        <v>33.6</v>
      </c>
      <c r="P15" s="3">
        <v>141.6</v>
      </c>
    </row>
    <row r="16" spans="1:21" x14ac:dyDescent="0.2">
      <c r="B16" s="3" t="s">
        <v>8</v>
      </c>
      <c r="N16" s="3">
        <v>44.1</v>
      </c>
      <c r="O16" s="3">
        <v>94.4</v>
      </c>
      <c r="P16" s="3">
        <v>187.9</v>
      </c>
    </row>
    <row r="17" spans="2:21" s="5" customFormat="1" x14ac:dyDescent="0.2">
      <c r="B17" s="5" t="s">
        <v>20</v>
      </c>
      <c r="C17" s="5">
        <f>SUM(C12:C16)</f>
        <v>0</v>
      </c>
      <c r="D17" s="5">
        <f t="shared" ref="D17:L17" si="31">SUM(D12:D16)</f>
        <v>0</v>
      </c>
      <c r="E17" s="5">
        <f t="shared" si="31"/>
        <v>0</v>
      </c>
      <c r="F17" s="5">
        <f t="shared" si="31"/>
        <v>0</v>
      </c>
      <c r="G17" s="5">
        <f t="shared" si="31"/>
        <v>0</v>
      </c>
      <c r="H17" s="5">
        <f t="shared" si="31"/>
        <v>0</v>
      </c>
      <c r="I17" s="5">
        <f t="shared" si="31"/>
        <v>0</v>
      </c>
      <c r="J17" s="5">
        <f t="shared" si="31"/>
        <v>0</v>
      </c>
      <c r="L17" s="5">
        <f t="shared" si="31"/>
        <v>0</v>
      </c>
      <c r="M17" s="5">
        <f t="shared" ref="M17" si="32">SUM(M12:M16)</f>
        <v>0</v>
      </c>
      <c r="N17" s="5">
        <f t="shared" ref="N17" si="33">SUM(N12:N16)</f>
        <v>989.4</v>
      </c>
      <c r="O17" s="5">
        <f t="shared" ref="O17" si="34">SUM(O12:O16)</f>
        <v>861</v>
      </c>
      <c r="P17" s="5">
        <f t="shared" ref="P17" si="35">SUM(P12:P16)</f>
        <v>958.40000000000009</v>
      </c>
      <c r="Q17" s="5">
        <f t="shared" ref="Q17" si="36">SUM(Q12:Q16)</f>
        <v>0</v>
      </c>
      <c r="R17" s="5">
        <f t="shared" ref="R17" si="37">SUM(R12:R16)</f>
        <v>0</v>
      </c>
      <c r="S17" s="5">
        <f t="shared" ref="S17" si="38">SUM(S12:S16)</f>
        <v>0</v>
      </c>
      <c r="T17" s="5">
        <f t="shared" ref="T17" si="39">SUM(T12:T16)</f>
        <v>0</v>
      </c>
      <c r="U17" s="5">
        <f t="shared" ref="U17" si="40">SUM(U12:U16)</f>
        <v>0</v>
      </c>
    </row>
    <row r="18" spans="2:21" s="5" customFormat="1" x14ac:dyDescent="0.2">
      <c r="B18" s="5" t="s">
        <v>9</v>
      </c>
      <c r="C18" s="5">
        <f>C17+C11</f>
        <v>0</v>
      </c>
      <c r="D18" s="5">
        <f t="shared" ref="D18:L18" si="41">D17+D11</f>
        <v>0</v>
      </c>
      <c r="E18" s="5">
        <f t="shared" si="41"/>
        <v>0</v>
      </c>
      <c r="F18" s="5">
        <f t="shared" si="41"/>
        <v>0</v>
      </c>
      <c r="G18" s="5">
        <f t="shared" si="41"/>
        <v>0</v>
      </c>
      <c r="H18" s="5">
        <f t="shared" si="41"/>
        <v>0</v>
      </c>
      <c r="I18" s="5">
        <f t="shared" si="41"/>
        <v>0</v>
      </c>
      <c r="J18" s="5">
        <f t="shared" si="41"/>
        <v>0</v>
      </c>
      <c r="L18" s="5">
        <f t="shared" si="41"/>
        <v>0</v>
      </c>
      <c r="M18" s="5">
        <f t="shared" ref="M18" si="42">M17+M11</f>
        <v>0</v>
      </c>
      <c r="N18" s="5">
        <f t="shared" ref="N18" si="43">N17+N11</f>
        <v>1573.52</v>
      </c>
      <c r="O18" s="5">
        <f t="shared" ref="O18" si="44">O17+O11</f>
        <v>2122.75</v>
      </c>
      <c r="P18" s="5">
        <f t="shared" ref="P18" si="45">P17+P11</f>
        <v>2674.8620000000001</v>
      </c>
      <c r="Q18" s="5">
        <f t="shared" ref="Q18" si="46">Q17+Q11</f>
        <v>0</v>
      </c>
      <c r="R18" s="5">
        <f t="shared" ref="R18" si="47">R17+R11</f>
        <v>0</v>
      </c>
      <c r="S18" s="5">
        <f t="shared" ref="S18" si="48">S17+S11</f>
        <v>0</v>
      </c>
      <c r="T18" s="5">
        <f t="shared" ref="T18" si="49">T17+T11</f>
        <v>0</v>
      </c>
      <c r="U18" s="5">
        <f t="shared" ref="U18" si="50">U17+U11</f>
        <v>0</v>
      </c>
    </row>
    <row r="19" spans="2:21" x14ac:dyDescent="0.2">
      <c r="B19" s="3" t="s">
        <v>21</v>
      </c>
      <c r="N19" s="3">
        <v>54.3</v>
      </c>
      <c r="O19" s="3">
        <v>54.94</v>
      </c>
      <c r="P19" s="3">
        <v>31.7</v>
      </c>
    </row>
    <row r="20" spans="2:21" x14ac:dyDescent="0.2">
      <c r="B20" s="3" t="s">
        <v>22</v>
      </c>
      <c r="N20" s="3">
        <v>405.2</v>
      </c>
      <c r="O20" s="3">
        <v>511.4</v>
      </c>
      <c r="P20" s="3">
        <v>551.79999999999995</v>
      </c>
    </row>
    <row r="21" spans="2:21" x14ac:dyDescent="0.2">
      <c r="B21" s="3" t="s">
        <v>23</v>
      </c>
      <c r="N21" s="3">
        <v>617.79999999999995</v>
      </c>
      <c r="O21" s="3">
        <v>719.4</v>
      </c>
      <c r="P21" s="3">
        <v>796.3</v>
      </c>
    </row>
    <row r="22" spans="2:21" x14ac:dyDescent="0.2">
      <c r="B22" s="3" t="s">
        <v>24</v>
      </c>
      <c r="N22" s="3">
        <v>313.2</v>
      </c>
      <c r="O22" s="3">
        <v>379.9</v>
      </c>
      <c r="P22" s="3">
        <v>461.6</v>
      </c>
    </row>
    <row r="23" spans="2:21" x14ac:dyDescent="0.2">
      <c r="B23" s="3" t="s">
        <v>25</v>
      </c>
      <c r="N23" s="3">
        <v>501.6</v>
      </c>
      <c r="O23" s="3">
        <v>511</v>
      </c>
      <c r="P23" s="3">
        <v>600.1</v>
      </c>
    </row>
    <row r="24" spans="2:21" x14ac:dyDescent="0.2">
      <c r="B24" s="3" t="s">
        <v>26</v>
      </c>
      <c r="C24" s="3">
        <f>SUM(C19:C23)</f>
        <v>0</v>
      </c>
      <c r="D24" s="3">
        <f t="shared" ref="D24:L24" si="51">SUM(D19:D23)</f>
        <v>0</v>
      </c>
      <c r="E24" s="3">
        <f t="shared" si="51"/>
        <v>0</v>
      </c>
      <c r="F24" s="3">
        <f t="shared" si="51"/>
        <v>0</v>
      </c>
      <c r="G24" s="3">
        <f t="shared" si="51"/>
        <v>0</v>
      </c>
      <c r="H24" s="3">
        <f t="shared" si="51"/>
        <v>0</v>
      </c>
      <c r="I24" s="3">
        <f t="shared" si="51"/>
        <v>0</v>
      </c>
      <c r="J24" s="3">
        <f t="shared" si="51"/>
        <v>0</v>
      </c>
      <c r="L24" s="3">
        <f t="shared" si="51"/>
        <v>0</v>
      </c>
      <c r="M24" s="3">
        <f t="shared" ref="M24" si="52">SUM(M19:M23)</f>
        <v>0</v>
      </c>
      <c r="N24" s="3">
        <f t="shared" ref="N24" si="53">SUM(N19:N23)</f>
        <v>1892.1</v>
      </c>
      <c r="O24" s="3">
        <f t="shared" ref="O24" si="54">SUM(O19:O23)</f>
        <v>2176.64</v>
      </c>
      <c r="P24" s="3">
        <f t="shared" ref="P24" si="55">SUM(P19:P23)</f>
        <v>2441.5</v>
      </c>
      <c r="Q24" s="3">
        <f t="shared" ref="Q24" si="56">SUM(Q19:Q23)</f>
        <v>0</v>
      </c>
      <c r="R24" s="3">
        <f t="shared" ref="R24" si="57">SUM(R19:R23)</f>
        <v>0</v>
      </c>
      <c r="S24" s="3">
        <f t="shared" ref="S24" si="58">SUM(S19:S23)</f>
        <v>0</v>
      </c>
      <c r="T24" s="3">
        <f t="shared" ref="T24" si="59">SUM(T19:T23)</f>
        <v>0</v>
      </c>
      <c r="U24" s="3">
        <f t="shared" ref="U24" si="60">SUM(U19:U23)</f>
        <v>0</v>
      </c>
    </row>
    <row r="25" spans="2:21" x14ac:dyDescent="0.2">
      <c r="B25" s="3" t="s">
        <v>29</v>
      </c>
      <c r="C25" s="3">
        <f>C18-C24</f>
        <v>0</v>
      </c>
      <c r="D25" s="3">
        <f t="shared" ref="D25:L25" si="61">D18-D24</f>
        <v>0</v>
      </c>
      <c r="E25" s="3">
        <f t="shared" si="61"/>
        <v>0</v>
      </c>
      <c r="F25" s="3">
        <f t="shared" si="61"/>
        <v>0</v>
      </c>
      <c r="G25" s="3">
        <f t="shared" si="61"/>
        <v>0</v>
      </c>
      <c r="H25" s="3">
        <f t="shared" si="61"/>
        <v>0</v>
      </c>
      <c r="I25" s="3">
        <f t="shared" si="61"/>
        <v>0</v>
      </c>
      <c r="J25" s="3">
        <f t="shared" si="61"/>
        <v>0</v>
      </c>
      <c r="L25" s="3">
        <f t="shared" si="61"/>
        <v>0</v>
      </c>
      <c r="M25" s="3">
        <f t="shared" ref="M25" si="62">M18-M24</f>
        <v>0</v>
      </c>
      <c r="N25" s="3">
        <f t="shared" ref="N25" si="63">N18-N24</f>
        <v>-318.57999999999993</v>
      </c>
      <c r="O25" s="3">
        <f t="shared" ref="O25" si="64">O18-O24</f>
        <v>-53.889999999999873</v>
      </c>
      <c r="P25" s="3">
        <f t="shared" ref="P25" si="65">P18-P24</f>
        <v>233.36200000000008</v>
      </c>
      <c r="Q25" s="3">
        <f t="shared" ref="Q25" si="66">Q18-Q24</f>
        <v>0</v>
      </c>
      <c r="R25" s="3">
        <f t="shared" ref="R25" si="67">R18-R24</f>
        <v>0</v>
      </c>
      <c r="S25" s="3">
        <f t="shared" ref="S25" si="68">S18-S24</f>
        <v>0</v>
      </c>
      <c r="T25" s="3">
        <f t="shared" ref="T25" si="69">T18-T24</f>
        <v>0</v>
      </c>
      <c r="U25" s="3">
        <f t="shared" ref="U25" si="70">U18-U24</f>
        <v>0</v>
      </c>
    </row>
    <row r="26" spans="2:21" x14ac:dyDescent="0.2">
      <c r="B26" s="3" t="s">
        <v>27</v>
      </c>
      <c r="N26" s="3">
        <v>1.7</v>
      </c>
      <c r="O26" s="3">
        <v>-416</v>
      </c>
      <c r="P26" s="3">
        <v>-265.3</v>
      </c>
    </row>
    <row r="27" spans="2:21" x14ac:dyDescent="0.2">
      <c r="B27" s="3" t="s">
        <v>28</v>
      </c>
      <c r="C27" s="3">
        <f>C25-C26</f>
        <v>0</v>
      </c>
      <c r="D27" s="3">
        <f t="shared" ref="D27:L27" si="71">D25-D26</f>
        <v>0</v>
      </c>
      <c r="E27" s="3">
        <f t="shared" si="71"/>
        <v>0</v>
      </c>
      <c r="F27" s="3">
        <f t="shared" si="71"/>
        <v>0</v>
      </c>
      <c r="G27" s="3">
        <f t="shared" si="71"/>
        <v>0</v>
      </c>
      <c r="H27" s="3">
        <f t="shared" si="71"/>
        <v>0</v>
      </c>
      <c r="I27" s="3">
        <f t="shared" si="71"/>
        <v>0</v>
      </c>
      <c r="J27" s="3">
        <f t="shared" si="71"/>
        <v>0</v>
      </c>
      <c r="L27" s="3">
        <f t="shared" si="71"/>
        <v>0</v>
      </c>
      <c r="M27" s="3">
        <f t="shared" ref="M27" si="72">M25-M26</f>
        <v>0</v>
      </c>
      <c r="N27" s="3">
        <f t="shared" ref="N27" si="73">N25-N26</f>
        <v>-320.27999999999992</v>
      </c>
      <c r="O27" s="3">
        <f t="shared" ref="O27" si="74">O25-O26</f>
        <v>362.11000000000013</v>
      </c>
      <c r="P27" s="3">
        <f t="shared" ref="P27" si="75">P25-P26</f>
        <v>498.66200000000009</v>
      </c>
      <c r="Q27" s="3">
        <f t="shared" ref="Q27" si="76">Q25-Q26</f>
        <v>0</v>
      </c>
      <c r="R27" s="3">
        <f t="shared" ref="R27" si="77">R25-R26</f>
        <v>0</v>
      </c>
      <c r="S27" s="3">
        <f t="shared" ref="S27" si="78">S25-S26</f>
        <v>0</v>
      </c>
      <c r="T27" s="3">
        <f t="shared" ref="T27" si="79">T25-T26</f>
        <v>0</v>
      </c>
      <c r="U27" s="3">
        <f t="shared" ref="U27" si="80">U25-U26</f>
        <v>0</v>
      </c>
    </row>
    <row r="28" spans="2:21" x14ac:dyDescent="0.2">
      <c r="B28" s="3" t="s">
        <v>1</v>
      </c>
    </row>
    <row r="29" spans="2:21" x14ac:dyDescent="0.2">
      <c r="B29" s="3" t="s">
        <v>30</v>
      </c>
    </row>
    <row r="31" spans="2:21" s="5" customFormat="1" x14ac:dyDescent="0.2">
      <c r="B31" s="5" t="s">
        <v>44</v>
      </c>
      <c r="G31" s="5" t="e">
        <f>G18/C18-1</f>
        <v>#DIV/0!</v>
      </c>
      <c r="H31" s="5" t="e">
        <f t="shared" ref="H31:J31" si="81">H18/D18-1</f>
        <v>#DIV/0!</v>
      </c>
      <c r="I31" s="5" t="e">
        <f t="shared" si="81"/>
        <v>#DIV/0!</v>
      </c>
      <c r="J31" s="5" t="e">
        <f t="shared" si="81"/>
        <v>#DIV/0!</v>
      </c>
      <c r="M31" s="5" t="e">
        <f>M18/L18-1</f>
        <v>#DIV/0!</v>
      </c>
      <c r="N31" s="5" t="e">
        <f t="shared" ref="N31:U31" si="82">N18/M18-1</f>
        <v>#DIV/0!</v>
      </c>
      <c r="O31" s="6">
        <f t="shared" si="82"/>
        <v>0.34904545223448058</v>
      </c>
      <c r="P31" s="6">
        <f t="shared" si="82"/>
        <v>0.2600928041455659</v>
      </c>
      <c r="Q31" s="6">
        <f t="shared" si="82"/>
        <v>-1</v>
      </c>
      <c r="R31" s="6" t="e">
        <f t="shared" si="82"/>
        <v>#DIV/0!</v>
      </c>
      <c r="S31" s="6" t="e">
        <f t="shared" si="82"/>
        <v>#DIV/0!</v>
      </c>
      <c r="T31" s="6" t="e">
        <f t="shared" si="82"/>
        <v>#DIV/0!</v>
      </c>
      <c r="U31" s="6" t="e">
        <f t="shared" si="82"/>
        <v>#DIV/0!</v>
      </c>
    </row>
    <row r="33" spans="2:2" x14ac:dyDescent="0.2">
      <c r="B33" s="3" t="s">
        <v>31</v>
      </c>
    </row>
    <row r="34" spans="2:2" x14ac:dyDescent="0.2">
      <c r="B34" s="3" t="s">
        <v>32</v>
      </c>
    </row>
    <row r="36" spans="2:2" x14ac:dyDescent="0.2">
      <c r="B36" s="3" t="s">
        <v>36</v>
      </c>
    </row>
    <row r="37" spans="2:2" x14ac:dyDescent="0.2">
      <c r="B37" s="3" t="s">
        <v>3</v>
      </c>
    </row>
    <row r="38" spans="2:2" s="5" customFormat="1" x14ac:dyDescent="0.2">
      <c r="B38" s="3"/>
    </row>
    <row r="39" spans="2:2" x14ac:dyDescent="0.2">
      <c r="B39" s="3" t="s">
        <v>4</v>
      </c>
    </row>
    <row r="41" spans="2:2" x14ac:dyDescent="0.2">
      <c r="B41" s="3" t="s">
        <v>33</v>
      </c>
    </row>
    <row r="42" spans="2:2" x14ac:dyDescent="0.2">
      <c r="B42" s="3" t="s">
        <v>34</v>
      </c>
    </row>
    <row r="43" spans="2:2" x14ac:dyDescent="0.2">
      <c r="B43" s="5" t="s">
        <v>35</v>
      </c>
    </row>
  </sheetData>
  <hyperlinks>
    <hyperlink ref="A1" location="Main!A1" display="Main" xr:uid="{FFDE21D2-F726-4B65-988B-DF2D5A90D8D9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2025-04-28T04:32:46Z</dcterms:created>
  <dcterms:modified xsi:type="dcterms:W3CDTF">2025-06-17T02:42:25Z</dcterms:modified>
</cp:coreProperties>
</file>