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80D5860-4D0A-4EF2-930B-8A3667D480C2}" xr6:coauthVersionLast="47" xr6:coauthVersionMax="47" xr10:uidLastSave="{00000000-0000-0000-0000-000000000000}"/>
  <bookViews>
    <workbookView xWindow="1620" yWindow="345" windowWidth="22125" windowHeight="14250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" i="2" l="1"/>
  <c r="U71" i="2" s="1"/>
  <c r="V71" i="2" s="1"/>
  <c r="W71" i="2" s="1"/>
  <c r="X71" i="2" s="1"/>
  <c r="Y71" i="2" s="1"/>
  <c r="U67" i="2"/>
  <c r="V67" i="2" s="1"/>
  <c r="W67" i="2" s="1"/>
  <c r="X67" i="2" s="1"/>
  <c r="Y67" i="2" s="1"/>
  <c r="V45" i="2"/>
  <c r="W45" i="2" s="1"/>
  <c r="X45" i="2" s="1"/>
  <c r="Y45" i="2" s="1"/>
  <c r="V52" i="2"/>
  <c r="W52" i="2"/>
  <c r="X52" i="2" s="1"/>
  <c r="Y52" i="2" s="1"/>
  <c r="P122" i="2"/>
  <c r="Q122" i="2" s="1"/>
  <c r="R122" i="2" s="1"/>
  <c r="S122" i="2" s="1"/>
  <c r="T122" i="2" s="1"/>
  <c r="U122" i="2" s="1"/>
  <c r="V122" i="2" s="1"/>
  <c r="W122" i="2" s="1"/>
  <c r="X122" i="2" s="1"/>
  <c r="Y122" i="2" s="1"/>
  <c r="N138" i="2"/>
  <c r="O138" i="2"/>
  <c r="M134" i="2"/>
  <c r="N134" i="2"/>
  <c r="O134" i="2"/>
  <c r="M140" i="2"/>
  <c r="N140" i="2"/>
  <c r="O140" i="2"/>
  <c r="L134" i="2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H10" i="2" s="1"/>
  <c r="I5" i="2"/>
  <c r="J5" i="2"/>
  <c r="H9" i="2"/>
  <c r="I9" i="2"/>
  <c r="J9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42" i="2" s="1"/>
  <c r="S42" i="2" s="1"/>
  <c r="T42" i="2" s="1"/>
  <c r="U42" i="2" s="1"/>
  <c r="V42" i="2" s="1"/>
  <c r="W42" i="2" s="1"/>
  <c r="X42" i="2" s="1"/>
  <c r="Y42" i="2" s="1"/>
  <c r="R70" i="2"/>
  <c r="S70" i="2" s="1"/>
  <c r="T70" i="2" s="1"/>
  <c r="U70" i="2" s="1"/>
  <c r="V70" i="2" s="1"/>
  <c r="Q44" i="2"/>
  <c r="R44" i="2" s="1"/>
  <c r="S44" i="2" s="1"/>
  <c r="T44" i="2" s="1"/>
  <c r="U44" i="2" s="1"/>
  <c r="V44" i="2" s="1"/>
  <c r="Q43" i="2"/>
  <c r="R43" i="2" s="1"/>
  <c r="S43" i="2" s="1"/>
  <c r="T43" i="2" s="1"/>
  <c r="U43" i="2" s="1"/>
  <c r="V43" i="2" s="1"/>
  <c r="W43" i="2" s="1"/>
  <c r="W55" i="2" s="1"/>
  <c r="P3" i="2"/>
  <c r="Q3" i="2" s="1"/>
  <c r="R3" i="2" s="1"/>
  <c r="S3" i="2" s="1"/>
  <c r="T3" i="2" s="1"/>
  <c r="U3" i="2" s="1"/>
  <c r="V3" i="2" s="1"/>
  <c r="P4" i="2"/>
  <c r="Q4" i="2" s="1"/>
  <c r="R4" i="2" s="1"/>
  <c r="S4" i="2" s="1"/>
  <c r="T4" i="2" s="1"/>
  <c r="U4" i="2" s="1"/>
  <c r="V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P82" i="2"/>
  <c r="Q82" i="2" s="1"/>
  <c r="R82" i="2" s="1"/>
  <c r="S82" i="2" s="1"/>
  <c r="T82" i="2" s="1"/>
  <c r="U82" i="2" s="1"/>
  <c r="V82" i="2" s="1"/>
  <c r="W82" i="2" s="1"/>
  <c r="X82" i="2" s="1"/>
  <c r="Y82" i="2" s="1"/>
  <c r="Q67" i="2"/>
  <c r="R67" i="2" s="1"/>
  <c r="S67" i="2" s="1"/>
  <c r="T67" i="2" s="1"/>
  <c r="Q50" i="2"/>
  <c r="R50" i="2" s="1"/>
  <c r="S50" i="2" s="1"/>
  <c r="T50" i="2" s="1"/>
  <c r="U50" i="2" s="1"/>
  <c r="V50" i="2" s="1"/>
  <c r="W50" i="2" s="1"/>
  <c r="X50" i="2" s="1"/>
  <c r="Y50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72" i="2"/>
  <c r="Q75" i="2" s="1"/>
  <c r="P73" i="2"/>
  <c r="Q66" i="2"/>
  <c r="R66" i="2" s="1"/>
  <c r="S66" i="2" s="1"/>
  <c r="T66" i="2" s="1"/>
  <c r="U66" i="2" s="1"/>
  <c r="V66" i="2" s="1"/>
  <c r="W66" i="2" s="1"/>
  <c r="X66" i="2" s="1"/>
  <c r="Y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V8" i="2" l="1"/>
  <c r="V36" i="2"/>
  <c r="W4" i="2"/>
  <c r="V56" i="2"/>
  <c r="W44" i="2"/>
  <c r="V7" i="2"/>
  <c r="V35" i="2"/>
  <c r="W3" i="2"/>
  <c r="W70" i="2"/>
  <c r="V76" i="2"/>
  <c r="L141" i="2"/>
  <c r="O143" i="2"/>
  <c r="N143" i="2"/>
  <c r="M143" i="2"/>
  <c r="O144" i="2"/>
  <c r="N144" i="2"/>
  <c r="M144" i="2"/>
  <c r="V46" i="2"/>
  <c r="V2" i="2" s="1"/>
  <c r="V61" i="2"/>
  <c r="W51" i="2"/>
  <c r="W62" i="2" s="1"/>
  <c r="V51" i="2"/>
  <c r="V62" i="2" s="1"/>
  <c r="V63" i="2" s="1"/>
  <c r="V64" i="2" s="1"/>
  <c r="W46" i="2"/>
  <c r="W2" i="2" s="1"/>
  <c r="W61" i="2"/>
  <c r="Y57" i="2"/>
  <c r="X57" i="2"/>
  <c r="V57" i="2"/>
  <c r="W57" i="2"/>
  <c r="X43" i="2"/>
  <c r="V55" i="2"/>
  <c r="E28" i="2"/>
  <c r="F31" i="2"/>
  <c r="I10" i="2"/>
  <c r="I14" i="2" s="1"/>
  <c r="H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I16" i="2" l="1"/>
  <c r="I27" i="2"/>
  <c r="X70" i="2"/>
  <c r="W76" i="2"/>
  <c r="W56" i="2"/>
  <c r="X44" i="2"/>
  <c r="X3" i="2"/>
  <c r="W7" i="2"/>
  <c r="W35" i="2"/>
  <c r="W8" i="2"/>
  <c r="W36" i="2"/>
  <c r="X4" i="2"/>
  <c r="V5" i="2"/>
  <c r="W63" i="2"/>
  <c r="W64" i="2" s="1"/>
  <c r="X46" i="2"/>
  <c r="X2" i="2" s="1"/>
  <c r="W34" i="2"/>
  <c r="W5" i="2"/>
  <c r="X55" i="2"/>
  <c r="Y43" i="2"/>
  <c r="X51" i="2"/>
  <c r="X62" i="2" s="1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56" i="2" l="1"/>
  <c r="Y44" i="2"/>
  <c r="Y56" i="2" s="1"/>
  <c r="Y70" i="2"/>
  <c r="Y76" i="2" s="1"/>
  <c r="X76" i="2"/>
  <c r="Y4" i="2"/>
  <c r="X8" i="2"/>
  <c r="X36" i="2"/>
  <c r="X7" i="2"/>
  <c r="X35" i="2"/>
  <c r="Y3" i="2"/>
  <c r="V140" i="2"/>
  <c r="V143" i="2" s="1"/>
  <c r="Y55" i="2"/>
  <c r="Y51" i="2"/>
  <c r="Y62" i="2" s="1"/>
  <c r="X34" i="2"/>
  <c r="X5" i="2"/>
  <c r="X63" i="2"/>
  <c r="X64" i="2" s="1"/>
  <c r="W140" i="2"/>
  <c r="W143" i="2" s="1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T73" i="2" s="1"/>
  <c r="S75" i="2"/>
  <c r="P54" i="2"/>
  <c r="Q47" i="2"/>
  <c r="R47" i="2" s="1"/>
  <c r="S47" i="2" s="1"/>
  <c r="T47" i="2" s="1"/>
  <c r="U47" i="2" s="1"/>
  <c r="V47" i="2" s="1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8" i="2" l="1"/>
  <c r="Y36" i="2"/>
  <c r="Y61" i="2"/>
  <c r="Y35" i="2"/>
  <c r="Y7" i="2"/>
  <c r="W47" i="2"/>
  <c r="V54" i="2"/>
  <c r="Y46" i="2"/>
  <c r="X30" i="2"/>
  <c r="X140" i="2"/>
  <c r="X143" i="2" s="1"/>
  <c r="Y63" i="2"/>
  <c r="Y64" i="2" s="1"/>
  <c r="Y2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T75" i="2"/>
  <c r="P5" i="2"/>
  <c r="U76" i="2"/>
  <c r="U78" i="2"/>
  <c r="V78" i="2" s="1"/>
  <c r="W78" i="2" s="1"/>
  <c r="X78" i="2" s="1"/>
  <c r="Y78" i="2" s="1"/>
  <c r="T80" i="2"/>
  <c r="S83" i="2"/>
  <c r="S85" i="2" s="1"/>
  <c r="S63" i="2"/>
  <c r="S64" i="2" s="1"/>
  <c r="Q54" i="2"/>
  <c r="T8" i="2"/>
  <c r="T7" i="2"/>
  <c r="X47" i="2" l="1"/>
  <c r="W54" i="2"/>
  <c r="U73" i="2"/>
  <c r="V72" i="2"/>
  <c r="Y34" i="2"/>
  <c r="Y5" i="2"/>
  <c r="P30" i="2"/>
  <c r="P140" i="2"/>
  <c r="P143" i="2" s="1"/>
  <c r="P12" i="2"/>
  <c r="P11" i="2"/>
  <c r="U75" i="2"/>
  <c r="U80" i="2"/>
  <c r="V80" i="2" s="1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V22" i="2" s="1"/>
  <c r="O9" i="2"/>
  <c r="P132" i="2" l="1"/>
  <c r="P131" i="2"/>
  <c r="P133" i="2"/>
  <c r="P130" i="2"/>
  <c r="P129" i="2"/>
  <c r="P128" i="2"/>
  <c r="P126" i="2"/>
  <c r="P125" i="2"/>
  <c r="Q125" i="2" s="1"/>
  <c r="P124" i="2"/>
  <c r="Q124" i="2" s="1"/>
  <c r="P123" i="2"/>
  <c r="Q123" i="2" s="1"/>
  <c r="W72" i="2"/>
  <c r="V73" i="2"/>
  <c r="V75" i="2"/>
  <c r="V86" i="2"/>
  <c r="W80" i="2"/>
  <c r="V83" i="2"/>
  <c r="V85" i="2" s="1"/>
  <c r="W22" i="2"/>
  <c r="V6" i="2"/>
  <c r="V9" i="2" s="1"/>
  <c r="Y47" i="2"/>
  <c r="Y54" i="2" s="1"/>
  <c r="X54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W86" i="2" l="1"/>
  <c r="X80" i="2"/>
  <c r="W83" i="2"/>
  <c r="W85" i="2" s="1"/>
  <c r="X72" i="2"/>
  <c r="W75" i="2"/>
  <c r="W73" i="2"/>
  <c r="Q129" i="2"/>
  <c r="V26" i="2"/>
  <c r="V10" i="2"/>
  <c r="Q126" i="2"/>
  <c r="Q128" i="2"/>
  <c r="Q130" i="2"/>
  <c r="Q133" i="2"/>
  <c r="Q131" i="2"/>
  <c r="X22" i="2"/>
  <c r="W6" i="2"/>
  <c r="W9" i="2" s="1"/>
  <c r="Q132" i="2"/>
  <c r="R30" i="2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Y22" i="2" l="1"/>
  <c r="Y6" i="2" s="1"/>
  <c r="Y9" i="2" s="1"/>
  <c r="X6" i="2"/>
  <c r="X9" i="2" s="1"/>
  <c r="W10" i="2"/>
  <c r="W26" i="2"/>
  <c r="Y72" i="2"/>
  <c r="X75" i="2"/>
  <c r="X73" i="2"/>
  <c r="X86" i="2"/>
  <c r="Y80" i="2"/>
  <c r="X83" i="2"/>
  <c r="X85" i="2" s="1"/>
  <c r="R123" i="2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Y86" i="2" l="1"/>
  <c r="Y83" i="2"/>
  <c r="Y85" i="2" s="1"/>
  <c r="Y73" i="2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Y75" i="2"/>
  <c r="X10" i="2"/>
  <c r="X26" i="2"/>
  <c r="Y10" i="2"/>
  <c r="Y26" i="2"/>
  <c r="S131" i="2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AB129" i="2" l="1"/>
  <c r="P59" i="2"/>
  <c r="T130" i="2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 s="1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<sst xmlns="http://schemas.openxmlformats.org/spreadsheetml/2006/main" count="164" uniqueCount="136">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</sst>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1"/>
  <sheetViews>
    <sheetView tabSelected="1" zoomScale="115" zoomScaleNormal="115" workbookViewId="0">
      <selection activeCell="O2" sqref="O2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B2" s="10" t="s">
        <v>40</v>
      </c>
      <c r="N2" s="10" t="s">
        <v>0</v>
      </c>
      <c r="O2" s="2">
        <v>295</v>
      </c>
    </row>
    <row r="3" spans="1:16" x14ac:dyDescent="0.2">
      <c r="B3" s="10" t="s">
        <v>41</v>
      </c>
      <c r="N3" s="10" t="s">
        <v>1</v>
      </c>
      <c r="O3" s="2">
        <v>3220.9560000000001</v>
      </c>
      <c r="P3" s="10" t="s">
        <v>10</v>
      </c>
    </row>
    <row r="4" spans="1:16" x14ac:dyDescent="0.2">
      <c r="B4" s="10" t="s">
        <v>42</v>
      </c>
      <c r="N4" s="10" t="s">
        <v>2</v>
      </c>
      <c r="O4" s="2">
        <f>O3*O2</f>
        <v>950182.02</v>
      </c>
    </row>
    <row r="5" spans="1:16" x14ac:dyDescent="0.2">
      <c r="B5" s="10" t="s">
        <v>43</v>
      </c>
      <c r="N5" s="10" t="s">
        <v>3</v>
      </c>
      <c r="O5" s="2">
        <f>16352+20644</f>
        <v>36996</v>
      </c>
      <c r="P5" s="10" t="s">
        <v>10</v>
      </c>
    </row>
    <row r="6" spans="1:16" x14ac:dyDescent="0.2">
      <c r="B6" s="10" t="s">
        <v>45</v>
      </c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933126.02</v>
      </c>
    </row>
    <row r="8" spans="1:16" x14ac:dyDescent="0.2">
      <c r="O8" s="11">
        <f>O2/Model!P19</f>
        <v>66.332079998959557</v>
      </c>
    </row>
    <row r="10" spans="1:16" x14ac:dyDescent="0.2">
      <c r="F10" s="2"/>
    </row>
    <row r="11" spans="1:16" x14ac:dyDescent="0.2"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zoomScale="130" zoomScaleNormal="130" workbookViewId="0">
      <pane xSplit="2" ySplit="1" topLeftCell="S118" activePane="bottomRight" state="frozen"/>
      <selection pane="topRight" activeCell="B1" sqref="B1"/>
      <selection pane="bottomLeft" activeCell="A2" sqref="A2"/>
      <selection pane="bottomRight" activeCell="AB134" sqref="AB134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110</v>
      </c>
      <c r="I1" s="2" t="s">
        <v>111</v>
      </c>
      <c r="J1" s="2" t="s">
        <v>112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206464.65723739116</v>
      </c>
      <c r="T2" s="2">
        <f t="shared" si="6"/>
        <v>258594.48870810229</v>
      </c>
      <c r="U2" s="2">
        <f t="shared" si="6"/>
        <v>291550.75898349611</v>
      </c>
      <c r="V2" s="2">
        <f t="shared" ref="V2:Y2" si="7">(V46*V52)/1000000</f>
        <v>333344.97335248115</v>
      </c>
      <c r="W2" s="2">
        <f t="shared" si="7"/>
        <v>388007.30453001201</v>
      </c>
      <c r="X2" s="2">
        <f t="shared" si="7"/>
        <v>461694.55482659745</v>
      </c>
      <c r="Y2" s="2">
        <f t="shared" si="7"/>
        <v>563842.71940094559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265396.12913339119</v>
      </c>
      <c r="T5" s="4">
        <f t="shared" si="22"/>
        <v>333474.68330314232</v>
      </c>
      <c r="U5" s="4">
        <f t="shared" ref="U5:Y5" si="23">SUM(U2:U4)</f>
        <v>386748.92055854574</v>
      </c>
      <c r="V5" s="4">
        <f t="shared" si="23"/>
        <v>454441.43006590271</v>
      </c>
      <c r="W5" s="4">
        <f t="shared" si="23"/>
        <v>542132.86812312272</v>
      </c>
      <c r="X5" s="4">
        <f t="shared" si="23"/>
        <v>657965.99813106307</v>
      </c>
      <c r="Y5" s="4">
        <f t="shared" si="23"/>
        <v>813921.77688219398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138207.39590938119</v>
      </c>
      <c r="T6" s="2">
        <f t="shared" si="24"/>
        <v>164553.95405726915</v>
      </c>
      <c r="U6" s="2">
        <f t="shared" si="24"/>
        <v>174922.797078345</v>
      </c>
      <c r="V6" s="2">
        <f t="shared" ref="V6:Y6" si="25">V2*(1-V22)</f>
        <v>198664.76041507014</v>
      </c>
      <c r="W6" s="2">
        <f t="shared" si="25"/>
        <v>229674.40714590397</v>
      </c>
      <c r="X6" s="2">
        <f t="shared" si="25"/>
        <v>271408.31517109676</v>
      </c>
      <c r="Y6" s="2">
        <f t="shared" si="25"/>
        <v>329132.50935535325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184263.46284700147</v>
      </c>
      <c r="T9" s="2">
        <f t="shared" si="32"/>
        <v>223085.79449652167</v>
      </c>
      <c r="U9" s="2">
        <f t="shared" ref="U9:Y9" si="33">SUM(U6:U8)</f>
        <v>249360.95576339721</v>
      </c>
      <c r="V9" s="2">
        <f t="shared" si="33"/>
        <v>293616.17445830576</v>
      </c>
      <c r="W9" s="2">
        <f t="shared" si="33"/>
        <v>350867.13973289484</v>
      </c>
      <c r="X9" s="2">
        <f t="shared" si="33"/>
        <v>426189.26748772501</v>
      </c>
      <c r="Y9" s="2">
        <f t="shared" si="33"/>
        <v>526929.83845692943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81132.666286389722</v>
      </c>
      <c r="T10" s="4">
        <f t="shared" si="38"/>
        <v>110388.88880662064</v>
      </c>
      <c r="U10" s="4">
        <f t="shared" ref="U10:Y10" si="39">U5-U9</f>
        <v>137387.96479514852</v>
      </c>
      <c r="V10" s="4">
        <f t="shared" si="39"/>
        <v>160825.25560759695</v>
      </c>
      <c r="W10" s="4">
        <f t="shared" si="39"/>
        <v>191265.72839022789</v>
      </c>
      <c r="X10" s="4">
        <f t="shared" si="39"/>
        <v>231776.73064333806</v>
      </c>
      <c r="Y10" s="4">
        <f t="shared" si="39"/>
        <v>286991.93842526455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12333.89729005626</v>
      </c>
      <c r="T11" s="2">
        <f t="shared" si="40"/>
        <v>15497.748614968432</v>
      </c>
      <c r="U11" s="2">
        <f t="shared" si="40"/>
        <v>17973.590944168263</v>
      </c>
      <c r="V11" s="2">
        <f t="shared" ref="V11:Y11" si="41">U11*(1+V30)</f>
        <v>21119.501407505355</v>
      </c>
      <c r="W11" s="2">
        <f t="shared" si="41"/>
        <v>25194.832851663192</v>
      </c>
      <c r="X11" s="2">
        <f t="shared" si="41"/>
        <v>30578.008307042954</v>
      </c>
      <c r="Y11" s="2">
        <f t="shared" si="41"/>
        <v>37825.825233341799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13991.09494356602</v>
      </c>
      <c r="T12" s="2">
        <f t="shared" si="42"/>
        <v>17580.045235041282</v>
      </c>
      <c r="U12" s="2">
        <f t="shared" si="42"/>
        <v>20388.544793494835</v>
      </c>
      <c r="V12" s="2">
        <f t="shared" ref="V12:Y12" si="43">U12*(1+V30)</f>
        <v>23957.14366710409</v>
      </c>
      <c r="W12" s="2">
        <f t="shared" si="43"/>
        <v>28580.041670939521</v>
      </c>
      <c r="X12" s="2">
        <f t="shared" si="43"/>
        <v>34686.507220544314</v>
      </c>
      <c r="Y12" s="2">
        <f t="shared" si="43"/>
        <v>42908.149769099167</v>
      </c>
    </row>
    <row r="13" spans="1:25" x14ac:dyDescent="0.2">
      <c r="B13" s="2" t="s">
        <v>109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26324.992233622281</v>
      </c>
      <c r="T13" s="2">
        <f t="shared" ref="T13:U13" si="52">SUM(T11:T12)</f>
        <v>33077.793850009715</v>
      </c>
      <c r="U13" s="2">
        <f t="shared" si="52"/>
        <v>38362.135737663099</v>
      </c>
      <c r="V13" s="2">
        <f t="shared" ref="V13:Y13" si="53">SUM(V11:V12)</f>
        <v>45076.645074609449</v>
      </c>
      <c r="W13" s="2">
        <f t="shared" si="53"/>
        <v>53774.874522602709</v>
      </c>
      <c r="X13" s="2">
        <f t="shared" si="53"/>
        <v>65264.515527587268</v>
      </c>
      <c r="Y13" s="2">
        <f t="shared" si="53"/>
        <v>80733.975002440973</v>
      </c>
    </row>
    <row r="14" spans="1:25" x14ac:dyDescent="0.2">
      <c r="B14" s="2" t="s">
        <v>108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54807.674052767441</v>
      </c>
      <c r="T14" s="2">
        <f t="shared" si="58"/>
        <v>77311.094956610934</v>
      </c>
      <c r="U14" s="2">
        <f t="shared" ref="U14:Y14" si="59">U10-U13</f>
        <v>99025.829057485418</v>
      </c>
      <c r="V14" s="2">
        <f t="shared" si="59"/>
        <v>115748.6105329875</v>
      </c>
      <c r="W14" s="2">
        <f t="shared" si="59"/>
        <v>137490.85386762518</v>
      </c>
      <c r="X14" s="2">
        <f t="shared" si="59"/>
        <v>166512.21511575079</v>
      </c>
      <c r="Y14" s="2">
        <f t="shared" si="59"/>
        <v>206257.96342282358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>O88*$AB$131</f>
        <v>339.88</v>
      </c>
      <c r="Q15" s="2">
        <f>P88*$AB$131</f>
        <v>626.37245433428404</v>
      </c>
      <c r="R15" s="2">
        <f>Q88*$AB$131</f>
        <v>1066.8926715644207</v>
      </c>
      <c r="S15" s="2">
        <f>R88*$AB$131</f>
        <v>1697.8481832622276</v>
      </c>
      <c r="T15" s="2">
        <f>S88*$AB$131</f>
        <v>2590.6354345914965</v>
      </c>
      <c r="U15" s="2">
        <f>T88*$AB$131</f>
        <v>3853.0827747724952</v>
      </c>
      <c r="V15" s="2">
        <f>U88*$AB$131</f>
        <v>5478.5695817221704</v>
      </c>
      <c r="W15" s="2">
        <f>V88*$AB$131</f>
        <v>7393.9590275345836</v>
      </c>
      <c r="X15" s="2">
        <f>W88*$AB$131</f>
        <v>9683.1390712781085</v>
      </c>
      <c r="Y15" s="2">
        <f>X88*$AB$131</f>
        <v>12467.025667433163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0">D14+D15</f>
        <v>0</v>
      </c>
      <c r="E16" s="2">
        <f t="shared" si="60"/>
        <v>0</v>
      </c>
      <c r="F16" s="2">
        <f t="shared" si="60"/>
        <v>19798</v>
      </c>
      <c r="G16" s="2">
        <f t="shared" si="60"/>
        <v>802</v>
      </c>
      <c r="H16" s="2">
        <f t="shared" ref="H16" si="61">H14+H15</f>
        <v>0</v>
      </c>
      <c r="I16" s="2">
        <f t="shared" ref="I16" si="62">I14+I15</f>
        <v>0</v>
      </c>
      <c r="J16" s="2">
        <f t="shared" ref="J16" si="63">J14+J15</f>
        <v>0</v>
      </c>
      <c r="L16" s="2">
        <f>L14+L15</f>
        <v>6552</v>
      </c>
      <c r="M16" s="2">
        <f>M14+M15</f>
        <v>13937</v>
      </c>
      <c r="N16" s="2">
        <f t="shared" ref="N16:T16" si="64">N14+N15</f>
        <v>9801</v>
      </c>
      <c r="O16" s="2">
        <f t="shared" si="64"/>
        <v>8979</v>
      </c>
      <c r="P16" s="2">
        <f t="shared" si="64"/>
        <v>18132.433818625574</v>
      </c>
      <c r="Q16" s="2">
        <f t="shared" si="64"/>
        <v>27881.026406970668</v>
      </c>
      <c r="R16" s="2">
        <f t="shared" si="64"/>
        <v>39933.893145430819</v>
      </c>
      <c r="S16" s="2">
        <f t="shared" si="64"/>
        <v>56505.522236029668</v>
      </c>
      <c r="T16" s="2">
        <f t="shared" si="64"/>
        <v>79901.730391202436</v>
      </c>
      <c r="U16" s="2">
        <f t="shared" ref="U16:Y16" si="65">U14+U15</f>
        <v>102878.91183225792</v>
      </c>
      <c r="V16" s="2">
        <f t="shared" si="65"/>
        <v>121227.18011470967</v>
      </c>
      <c r="W16" s="2">
        <f t="shared" si="65"/>
        <v>144884.81289515976</v>
      </c>
      <c r="X16" s="2">
        <f t="shared" si="65"/>
        <v>176195.35418702889</v>
      </c>
      <c r="Y16" s="2">
        <f t="shared" si="65"/>
        <v>218724.98909025674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6">P16*P32</f>
        <v>3807.8111019113703</v>
      </c>
      <c r="Q17" s="2">
        <f t="shared" si="66"/>
        <v>5855.0155454638398</v>
      </c>
      <c r="R17" s="2">
        <f t="shared" si="66"/>
        <v>8386.1175605404715</v>
      </c>
      <c r="S17" s="2">
        <f t="shared" si="66"/>
        <v>11866.15966956623</v>
      </c>
      <c r="T17" s="2">
        <f t="shared" si="66"/>
        <v>16779.363382152511</v>
      </c>
      <c r="U17" s="2">
        <f t="shared" si="66"/>
        <v>21604.571484774162</v>
      </c>
      <c r="V17" s="2">
        <f t="shared" ref="V17:Y17" si="67">V16*V32</f>
        <v>25457.70782408903</v>
      </c>
      <c r="W17" s="2">
        <f t="shared" si="67"/>
        <v>30425.81070798355</v>
      </c>
      <c r="X17" s="2">
        <f t="shared" si="67"/>
        <v>37001.024379276067</v>
      </c>
      <c r="Y17" s="2">
        <f t="shared" si="67"/>
        <v>45932.247708953917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8">D16-D17</f>
        <v>0</v>
      </c>
      <c r="E18" s="4">
        <f t="shared" si="68"/>
        <v>0</v>
      </c>
      <c r="F18" s="4">
        <f t="shared" si="68"/>
        <v>19798</v>
      </c>
      <c r="G18" s="4">
        <f t="shared" si="68"/>
        <v>633</v>
      </c>
      <c r="H18" s="4">
        <f t="shared" ref="H18" si="69">H16-H17</f>
        <v>0</v>
      </c>
      <c r="I18" s="4">
        <f t="shared" ref="I18" si="70">I16-I17</f>
        <v>0</v>
      </c>
      <c r="J18" s="4">
        <f t="shared" ref="J18" si="71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2">N16-N17</f>
        <v>14802</v>
      </c>
      <c r="O18" s="4">
        <f t="shared" si="72"/>
        <v>7142</v>
      </c>
      <c r="P18" s="4">
        <f t="shared" ref="P18" si="73">P16-P17</f>
        <v>14324.622716714202</v>
      </c>
      <c r="Q18" s="4">
        <f t="shared" ref="Q18" si="74">Q16-Q17</f>
        <v>22026.010861506827</v>
      </c>
      <c r="R18" s="4">
        <f t="shared" ref="R18" si="75">R16-R17</f>
        <v>31547.775584890347</v>
      </c>
      <c r="S18" s="4">
        <f t="shared" ref="S18" si="76">S16-S17</f>
        <v>44639.362566463438</v>
      </c>
      <c r="T18" s="4">
        <f t="shared" ref="T18:U18" si="77">T16-T17</f>
        <v>63122.367009049922</v>
      </c>
      <c r="U18" s="4">
        <f t="shared" si="77"/>
        <v>81274.340347483754</v>
      </c>
      <c r="V18" s="4">
        <f t="shared" ref="V18:Y18" si="78">V16-V17</f>
        <v>95769.472290620644</v>
      </c>
      <c r="W18" s="4">
        <f t="shared" si="78"/>
        <v>114459.00218717621</v>
      </c>
      <c r="X18" s="4">
        <f t="shared" si="78"/>
        <v>139194.32980775283</v>
      </c>
      <c r="Y18" s="4">
        <f t="shared" si="78"/>
        <v>172792.74138130283</v>
      </c>
      <c r="Z18" s="4">
        <f>Y18*(1+$AB$132)</f>
        <v>174520.66879511587</v>
      </c>
      <c r="AA18" s="4">
        <f>Z18*(1+$AB$132)</f>
        <v>176265.87548306704</v>
      </c>
      <c r="AB18" s="4">
        <f>AA18*(1+$AB$132)</f>
        <v>178028.53423789772</v>
      </c>
      <c r="AC18" s="4">
        <f>AB18*(1+$AB$132)</f>
        <v>179808.8195802767</v>
      </c>
      <c r="AD18" s="4">
        <f>AC18*(1+$AB$132)</f>
        <v>181606.90777607946</v>
      </c>
      <c r="AE18" s="4">
        <f>AD18*(1+$AB$132)</f>
        <v>183422.97685384026</v>
      </c>
      <c r="AF18" s="4">
        <f>AE18*(1+$AB$132)</f>
        <v>185257.20662237867</v>
      </c>
      <c r="AG18" s="4">
        <f>AF18*(1+$AB$132)</f>
        <v>187109.77868860247</v>
      </c>
      <c r="AH18" s="4">
        <f>AG18*(1+$AB$132)</f>
        <v>188980.87647548851</v>
      </c>
      <c r="AI18" s="4">
        <f>AH18*(1+$AB$132)</f>
        <v>190870.68524024339</v>
      </c>
      <c r="AJ18" s="4">
        <f>AI18*(1+$AB$132)</f>
        <v>192779.39209264581</v>
      </c>
      <c r="AK18" s="4">
        <f>AJ18*(1+$AB$132)</f>
        <v>194707.18601357227</v>
      </c>
      <c r="AL18" s="4">
        <f>AK18*(1+$AB$132)</f>
        <v>196654.257873708</v>
      </c>
      <c r="AM18" s="4">
        <f>AL18*(1+$AB$132)</f>
        <v>198620.80045244508</v>
      </c>
      <c r="AN18" s="4">
        <f>AM18*(1+$AB$132)</f>
        <v>200607.00845696955</v>
      </c>
      <c r="AO18" s="4">
        <f>AN18*(1+$AB$132)</f>
        <v>202613.07854153923</v>
      </c>
      <c r="AP18" s="4">
        <f>AO18*(1+$AB$132)</f>
        <v>204639.20932695462</v>
      </c>
      <c r="AQ18" s="4">
        <f>AP18*(1+$AB$132)</f>
        <v>206685.60142022418</v>
      </c>
      <c r="AR18" s="4">
        <f>AQ18*(1+$AB$132)</f>
        <v>208752.45743442641</v>
      </c>
      <c r="AS18" s="4">
        <f>AR18*(1+$AB$132)</f>
        <v>210839.98200877069</v>
      </c>
      <c r="AT18" s="4">
        <f>AS18*(1+$AB$132)</f>
        <v>212948.3818288584</v>
      </c>
      <c r="AU18" s="4">
        <f>AT18*(1+$AB$132)</f>
        <v>215077.86564714697</v>
      </c>
      <c r="AV18" s="4">
        <f>AU18*(1+$AB$132)</f>
        <v>217228.64430361844</v>
      </c>
      <c r="AW18" s="4">
        <f>AV18*(1+$AB$132)</f>
        <v>219400.93074665463</v>
      </c>
      <c r="AX18" s="4">
        <f>AW18*(1+$AB$132)</f>
        <v>221594.94005412117</v>
      </c>
      <c r="AY18" s="4">
        <f>AX18*(1+$AB$132)</f>
        <v>223810.88945466239</v>
      </c>
      <c r="AZ18" s="4">
        <f>AY18*(1+$AB$132)</f>
        <v>226048.99834920903</v>
      </c>
      <c r="BA18" s="4">
        <f>AZ18*(1+$AB$132)</f>
        <v>228309.48833270112</v>
      </c>
      <c r="BB18" s="4">
        <f>BA18*(1+$AB$132)</f>
        <v>230592.58321602814</v>
      </c>
      <c r="BC18" s="4">
        <f>BB18*(1+$AB$132)</f>
        <v>232898.50904818843</v>
      </c>
      <c r="BD18" s="4">
        <f>BC18*(1+$AB$132)</f>
        <v>235227.4941386703</v>
      </c>
      <c r="BE18" s="4">
        <f>BD18*(1+$AB$132)</f>
        <v>237579.76908005701</v>
      </c>
      <c r="BF18" s="4">
        <f>BE18*(1+$AB$132)</f>
        <v>239955.56677085758</v>
      </c>
      <c r="BG18" s="4">
        <f>BF18*(1+$AB$132)</f>
        <v>242355.12243856615</v>
      </c>
      <c r="BH18" s="4">
        <f>BG18*(1+$AB$132)</f>
        <v>244778.6736629518</v>
      </c>
      <c r="BI18" s="4">
        <f>BH18*(1+$AB$132)</f>
        <v>247226.46039958132</v>
      </c>
      <c r="BJ18" s="4">
        <f>BI18*(1+$AB$132)</f>
        <v>249698.72500357713</v>
      </c>
      <c r="BK18" s="4">
        <f>BJ18*(1+$AB$132)</f>
        <v>252195.7122536129</v>
      </c>
      <c r="BL18" s="4">
        <f>BK18*(1+$AB$132)</f>
        <v>254717.66937614905</v>
      </c>
      <c r="BM18" s="4">
        <f>BL18*(1+$AB$132)</f>
        <v>257264.84606991053</v>
      </c>
      <c r="BN18" s="4">
        <f>BM18*(1+$AB$132)</f>
        <v>259837.49453060963</v>
      </c>
      <c r="BO18" s="4">
        <f>BN18*(1+$AB$132)</f>
        <v>262435.86947591574</v>
      </c>
      <c r="BP18" s="4">
        <f>BO18*(1+$AB$132)</f>
        <v>265060.22817067488</v>
      </c>
      <c r="BQ18" s="4">
        <f>BP18*(1+$AB$132)</f>
        <v>267710.83045238163</v>
      </c>
      <c r="BR18" s="4">
        <f>BQ18*(1+$AB$132)</f>
        <v>270387.93875690544</v>
      </c>
      <c r="BS18" s="4">
        <f>BR18*(1+$AB$132)</f>
        <v>273091.81814447447</v>
      </c>
      <c r="BT18" s="4">
        <f>BS18*(1+$AB$132)</f>
        <v>275822.73632591922</v>
      </c>
      <c r="BU18" s="4">
        <f>BT18*(1+$AB$132)</f>
        <v>278580.9636891784</v>
      </c>
      <c r="BV18" s="4">
        <f>BU18*(1+$AB$132)</f>
        <v>281366.77332607016</v>
      </c>
      <c r="BW18" s="4">
        <f>BV18*(1+$AB$132)</f>
        <v>284180.44105933089</v>
      </c>
      <c r="BX18" s="4">
        <f>BW18*(1+$AB$132)</f>
        <v>287022.24546992418</v>
      </c>
      <c r="BY18" s="4">
        <f>BX18*(1+$AB$132)</f>
        <v>289892.4679246234</v>
      </c>
      <c r="BZ18" s="4">
        <f>BY18*(1+$AB$132)</f>
        <v>292791.39260386967</v>
      </c>
      <c r="CA18" s="4">
        <f>BZ18*(1+$AB$132)</f>
        <v>295719.30652990838</v>
      </c>
      <c r="CB18" s="4">
        <f>CA18*(1+$AB$132)</f>
        <v>298676.49959520745</v>
      </c>
      <c r="CC18" s="4">
        <f>CB18*(1+$AB$132)</f>
        <v>301663.26459115953</v>
      </c>
      <c r="CD18" s="4">
        <f>CC18*(1+$AB$132)</f>
        <v>304679.89723707113</v>
      </c>
      <c r="CE18" s="4">
        <f>CD18*(1+$AB$132)</f>
        <v>307726.69620944181</v>
      </c>
      <c r="CF18" s="4">
        <f>CE18*(1+$AB$132)</f>
        <v>310803.96317153622</v>
      </c>
      <c r="CG18" s="4">
        <f>CF18*(1+$AB$132)</f>
        <v>313912.00280325161</v>
      </c>
      <c r="CH18" s="4">
        <f>CG18*(1+$AB$132)</f>
        <v>317051.12283128413</v>
      </c>
      <c r="CI18" s="4">
        <f>CH18*(1+$AB$132)</f>
        <v>320221.63405959698</v>
      </c>
      <c r="CJ18" s="4">
        <f>CI18*(1+$AB$132)</f>
        <v>323423.85040019295</v>
      </c>
      <c r="CK18" s="4">
        <f>CJ18*(1+$AB$132)</f>
        <v>326658.08890419488</v>
      </c>
      <c r="CL18" s="4">
        <f>CK18*(1+$AB$132)</f>
        <v>329924.66979323683</v>
      </c>
      <c r="CM18" s="4">
        <f>CL18*(1+$AB$132)</f>
        <v>333223.91649116919</v>
      </c>
      <c r="CN18" s="4">
        <f>CM18*(1+$AB$132)</f>
        <v>336556.15565608087</v>
      </c>
      <c r="CO18" s="4">
        <f>CN18*(1+$AB$132)</f>
        <v>339921.71721264167</v>
      </c>
      <c r="CP18" s="4">
        <f>CO18*(1+$AB$132)</f>
        <v>343320.93438476807</v>
      </c>
      <c r="CQ18" s="4">
        <f>CP18*(1+$AB$132)</f>
        <v>346754.14372861577</v>
      </c>
      <c r="CR18" s="4">
        <f>CQ18*(1+$AB$132)</f>
        <v>350221.68516590196</v>
      </c>
      <c r="CS18" s="4">
        <f>CR18*(1+$AB$132)</f>
        <v>353723.90201756096</v>
      </c>
      <c r="CT18" s="4">
        <f>CS18*(1+$AB$132)</f>
        <v>357261.14103773655</v>
      </c>
      <c r="CU18" s="4">
        <f>CT18*(1+$AB$132)</f>
        <v>360833.75244811393</v>
      </c>
      <c r="CV18" s="4">
        <f>CU18*(1+$AB$132)</f>
        <v>364442.08997259504</v>
      </c>
      <c r="CW18" s="4">
        <f>CV18*(1+$AB$132)</f>
        <v>368086.51087232097</v>
      </c>
      <c r="CX18" s="4">
        <f>CW18*(1+$AB$132)</f>
        <v>371767.3759810442</v>
      </c>
      <c r="CY18" s="4">
        <f>CX18*(1+$AB$132)</f>
        <v>375485.04974085465</v>
      </c>
      <c r="CZ18" s="4">
        <f>CY18*(1+$AB$132)</f>
        <v>379239.90023826319</v>
      </c>
      <c r="DA18" s="4">
        <f>CZ18*(1+$AB$132)</f>
        <v>383032.29924064584</v>
      </c>
      <c r="DB18" s="4">
        <f>DA18*(1+$AB$132)</f>
        <v>386862.62223305227</v>
      </c>
      <c r="DC18" s="4">
        <f>DB18*(1+$AB$132)</f>
        <v>390731.24845538283</v>
      </c>
      <c r="DD18" s="4">
        <f>DC18*(1+$AB$132)</f>
        <v>394638.56093993667</v>
      </c>
      <c r="DE18" s="4">
        <f>DD18*(1+$AB$132)</f>
        <v>398584.94654933602</v>
      </c>
      <c r="DF18" s="4">
        <f>DE18*(1+$AB$132)</f>
        <v>402570.79601482936</v>
      </c>
      <c r="DG18" s="4">
        <f>DF18*(1+$AB$132)</f>
        <v>406596.50397497765</v>
      </c>
      <c r="DH18" s="4">
        <f>DG18*(1+$AB$132)</f>
        <v>410662.46901472745</v>
      </c>
      <c r="DI18" s="4">
        <f>DH18*(1+$AB$132)</f>
        <v>414769.09370487474</v>
      </c>
      <c r="DJ18" s="4">
        <f>DI18*(1+$AB$132)</f>
        <v>418916.7846419235</v>
      </c>
      <c r="DK18" s="4">
        <f>DJ18*(1+$AB$132)</f>
        <v>423105.95248834277</v>
      </c>
      <c r="DL18" s="4">
        <f>DK18*(1+$AB$132)</f>
        <v>427337.01201322622</v>
      </c>
      <c r="DM18" s="4">
        <f>DL18*(1+$AB$132)</f>
        <v>431610.38213335851</v>
      </c>
      <c r="DN18" s="4">
        <f>DM18*(1+$AB$132)</f>
        <v>435926.48595469212</v>
      </c>
      <c r="DO18" s="4">
        <f>DN18*(1+$AB$132)</f>
        <v>440285.75081423903</v>
      </c>
      <c r="DP18" s="4">
        <f>DO18*(1+$AB$132)</f>
        <v>444688.60832238145</v>
      </c>
      <c r="DQ18" s="4">
        <f>DP18*(1+$AB$132)</f>
        <v>449135.49440560525</v>
      </c>
      <c r="DR18" s="4">
        <f>DQ18*(1+$AB$132)</f>
        <v>453626.84934966132</v>
      </c>
      <c r="DS18" s="4">
        <f>DR18*(1+$AB$132)</f>
        <v>458163.11784315796</v>
      </c>
      <c r="DT18" s="4">
        <f>DS18*(1+$AB$132)</f>
        <v>462744.74902158952</v>
      </c>
      <c r="DU18" s="4">
        <f>DT18*(1+$AB$132)</f>
        <v>467372.19651180541</v>
      </c>
      <c r="DV18" s="4">
        <f>DU18*(1+$AB$132)</f>
        <v>472045.91847692349</v>
      </c>
      <c r="DW18" s="4">
        <f>DV18*(1+$AB$132)</f>
        <v>476766.37766169274</v>
      </c>
      <c r="DX18" s="4">
        <f>DW18*(1+$AB$132)</f>
        <v>481534.04143830965</v>
      </c>
      <c r="DY18" s="4">
        <f>DX18*(1+$AB$132)</f>
        <v>486349.38185269275</v>
      </c>
      <c r="DZ18" s="4">
        <f>DY18*(1+$AB$132)</f>
        <v>491212.87567121966</v>
      </c>
      <c r="EA18" s="4">
        <f>DZ18*(1+$AB$132)</f>
        <v>496125.00442793185</v>
      </c>
      <c r="EB18" s="4">
        <f>EA18*(1+$AB$132)</f>
        <v>501086.25447221118</v>
      </c>
      <c r="EC18" s="4">
        <f>EB18*(1+$AB$132)</f>
        <v>506097.11701693328</v>
      </c>
      <c r="ED18" s="4">
        <f>EC18*(1+$AB$132)</f>
        <v>511158.08818710264</v>
      </c>
      <c r="EE18" s="4">
        <f>ED18*(1+$AB$132)</f>
        <v>516269.66906897369</v>
      </c>
      <c r="EF18" s="4">
        <f>EE18*(1+$AB$132)</f>
        <v>521432.3657596634</v>
      </c>
      <c r="EG18" s="4">
        <f>EF18*(1+$AB$132)</f>
        <v>526646.68941726</v>
      </c>
      <c r="EH18" s="4">
        <f>EG18*(1+$AB$132)</f>
        <v>531913.1563114326</v>
      </c>
      <c r="EI18" s="4">
        <f>EH18*(1+$AB$132)</f>
        <v>537232.28787454695</v>
      </c>
      <c r="EJ18" s="4">
        <f>EI18*(1+$AB$132)</f>
        <v>542604.61075329245</v>
      </c>
      <c r="EK18" s="4">
        <f>EJ18*(1+$AB$132)</f>
        <v>548030.65686082537</v>
      </c>
      <c r="EL18" s="4">
        <f>EK18*(1+$AB$132)</f>
        <v>553510.96342943364</v>
      </c>
      <c r="EM18" s="4">
        <f>EL18*(1+$AB$132)</f>
        <v>559046.07306372793</v>
      </c>
      <c r="EN18" s="4">
        <f>EM18*(1+$AB$132)</f>
        <v>564636.53379436524</v>
      </c>
      <c r="EO18" s="4">
        <f>EN18*(1+$AB$132)</f>
        <v>570282.8991323089</v>
      </c>
      <c r="EP18" s="4">
        <f>EO18*(1+$AB$132)</f>
        <v>575985.72812363203</v>
      </c>
      <c r="EQ18" s="4">
        <f>EP18*(1+$AB$132)</f>
        <v>581745.58540486835</v>
      </c>
      <c r="ER18" s="4">
        <f>EQ18*(1+$AB$132)</f>
        <v>587563.04125891707</v>
      </c>
      <c r="ES18" s="4">
        <f>ER18*(1+$AB$132)</f>
        <v>593438.67167150625</v>
      </c>
      <c r="ET18" s="4">
        <f>ES18*(1+$AB$132)</f>
        <v>599373.05838822131</v>
      </c>
      <c r="EU18" s="4">
        <f>ET18*(1+$AB$132)</f>
        <v>605366.7889721035</v>
      </c>
      <c r="EV18" s="4">
        <f>EU18*(1+$AB$132)</f>
        <v>611420.4568618245</v>
      </c>
      <c r="EW18" s="4">
        <f>EV18*(1+$AB$132)</f>
        <v>617534.66143044271</v>
      </c>
      <c r="EX18" s="4">
        <f>EW18*(1+$AB$132)</f>
        <v>623710.00804474717</v>
      </c>
      <c r="EY18" s="4">
        <f>EX18*(1+$AB$132)</f>
        <v>629947.10812519467</v>
      </c>
      <c r="EZ18" s="4">
        <f>EY18*(1+$AB$132)</f>
        <v>636246.57920644665</v>
      </c>
      <c r="FA18" s="4">
        <f>EZ18*(1+$AB$132)</f>
        <v>642609.04499851109</v>
      </c>
      <c r="FB18" s="4">
        <f>FA18*(1+$AB$132)</f>
        <v>649035.13544849621</v>
      </c>
      <c r="FC18" s="4">
        <f>FB18*(1+$AB$132)</f>
        <v>655525.48680298112</v>
      </c>
      <c r="FD18" s="4">
        <f>FC18*(1+$AB$132)</f>
        <v>662080.74167101097</v>
      </c>
      <c r="FE18" s="4">
        <f>FD18*(1+$AB$132)</f>
        <v>668701.54908772104</v>
      </c>
      <c r="FF18" s="4">
        <f>FE18*(1+$AB$132)</f>
        <v>675388.56457859825</v>
      </c>
      <c r="FG18" s="4">
        <f>FF18*(1+$AB$132)</f>
        <v>682142.4502243842</v>
      </c>
      <c r="FH18" s="4">
        <f>FG18*(1+$AB$132)</f>
        <v>688963.87472662807</v>
      </c>
      <c r="FI18" s="4">
        <f>FH18*(1+$AB$132)</f>
        <v>695853.51347389433</v>
      </c>
      <c r="FJ18" s="4">
        <f>FI18*(1+$AB$132)</f>
        <v>702812.04860863322</v>
      </c>
      <c r="FK18" s="4">
        <f>FJ18*(1+$AB$132)</f>
        <v>709840.16909471957</v>
      </c>
      <c r="FL18" s="4">
        <f>FK18*(1+$AB$132)</f>
        <v>716938.57078566682</v>
      </c>
      <c r="FM18" s="4">
        <f>FL18*(1+$AB$132)</f>
        <v>724107.95649352344</v>
      </c>
      <c r="FN18" s="4">
        <f>FM18*(1+$AB$132)</f>
        <v>731349.03605845873</v>
      </c>
      <c r="FO18" s="4">
        <f>FN18*(1+$AB$132)</f>
        <v>738662.52641904331</v>
      </c>
      <c r="FP18" s="4">
        <f>FO18*(1+$AB$132)</f>
        <v>746049.15168323379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79">D18/D20</f>
        <v>#DIV/0!</v>
      </c>
      <c r="E19" s="5" t="e">
        <f t="shared" si="79"/>
        <v>#DIV/0!</v>
      </c>
      <c r="F19" s="5" t="e">
        <f t="shared" si="79"/>
        <v>#DIV/0!</v>
      </c>
      <c r="G19" s="5">
        <f t="shared" si="79"/>
        <v>0.19670602858918582</v>
      </c>
      <c r="H19" s="5" t="e">
        <f t="shared" si="79"/>
        <v>#DIV/0!</v>
      </c>
      <c r="I19" s="5" t="e">
        <f t="shared" si="79"/>
        <v>#DIV/0!</v>
      </c>
      <c r="J19" s="5" t="e">
        <f t="shared" si="79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4.4473202107430847</v>
      </c>
      <c r="Q19" s="5">
        <f>Q18/Main!$O$3</f>
        <v>6.8383457773117131</v>
      </c>
      <c r="R19" s="5">
        <f>R18/Main!$O$3</f>
        <v>9.7945378902693321</v>
      </c>
      <c r="S19" s="5">
        <f>S18/Main!$O$3</f>
        <v>13.85904140462131</v>
      </c>
      <c r="T19" s="5">
        <f>T18/Main!$O$3</f>
        <v>19.597401209159617</v>
      </c>
      <c r="U19" s="5">
        <f>U18/Main!$O$3</f>
        <v>25.232986836046116</v>
      </c>
      <c r="V19" s="5">
        <f>V18/Main!$O$3</f>
        <v>29.73324450586119</v>
      </c>
      <c r="W19" s="5">
        <f>W18/Main!$O$3</f>
        <v>35.535723613478794</v>
      </c>
      <c r="X19" s="5">
        <f>X18/Main!$O$3</f>
        <v>43.2152223773789</v>
      </c>
      <c r="Y19" s="5">
        <f>Y18/Main!$O$3</f>
        <v>53.646414723238323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0">D2/D6-1</f>
        <v>#DIV/0!</v>
      </c>
      <c r="E22" s="6" t="e">
        <f t="shared" si="80"/>
        <v>#DIV/0!</v>
      </c>
      <c r="F22" s="6" t="e">
        <f t="shared" si="80"/>
        <v>#DIV/0!</v>
      </c>
      <c r="G22" s="6">
        <f t="shared" si="80"/>
        <v>0.19376068376068378</v>
      </c>
      <c r="H22" s="6" t="e">
        <f t="shared" si="80"/>
        <v>#DIV/0!</v>
      </c>
      <c r="I22" s="6" t="e">
        <f t="shared" si="80"/>
        <v>#DIV/0!</v>
      </c>
      <c r="J22" s="6" t="e">
        <f t="shared" si="80"/>
        <v>#DIV/0!</v>
      </c>
      <c r="L22" s="6">
        <f t="shared" ref="L22:O24" si="81">L2/L6-1</f>
        <v>0.41442817356931094</v>
      </c>
      <c r="M22" s="6">
        <f t="shared" si="81"/>
        <v>0.39825467637160528</v>
      </c>
      <c r="N22" s="6">
        <f t="shared" si="81"/>
        <v>0.24145566283571074</v>
      </c>
      <c r="O22" s="6">
        <f t="shared" si="81"/>
        <v>0.22580439934471075</v>
      </c>
      <c r="P22" s="6">
        <f>O22*1.1</f>
        <v>0.24838483927918184</v>
      </c>
      <c r="Q22" s="6">
        <f t="shared" ref="Q22:U22" si="82">P22*1.1</f>
        <v>0.27322332320710002</v>
      </c>
      <c r="R22" s="6">
        <f t="shared" si="82"/>
        <v>0.30054565552781004</v>
      </c>
      <c r="S22" s="6">
        <f t="shared" si="82"/>
        <v>0.33060022108059106</v>
      </c>
      <c r="T22" s="6">
        <f t="shared" si="82"/>
        <v>0.3636602431886502</v>
      </c>
      <c r="U22" s="6">
        <f t="shared" si="82"/>
        <v>0.40002626750751524</v>
      </c>
      <c r="V22" s="6">
        <f>U22*1.01</f>
        <v>0.40402653018259038</v>
      </c>
      <c r="W22" s="6">
        <f t="shared" ref="W22:Y22" si="83">V22*1.01</f>
        <v>0.40806679548441627</v>
      </c>
      <c r="X22" s="6">
        <f t="shared" si="83"/>
        <v>0.41214746343926045</v>
      </c>
      <c r="Y22" s="6">
        <f t="shared" si="83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84">D3/D7-1</f>
        <v>#DIV/0!</v>
      </c>
      <c r="E23" s="6" t="e">
        <f t="shared" si="84"/>
        <v>#DIV/0!</v>
      </c>
      <c r="F23" s="6" t="e">
        <f t="shared" si="84"/>
        <v>#DIV/0!</v>
      </c>
      <c r="G23" s="6">
        <f t="shared" si="84"/>
        <v>0.40359897172236514</v>
      </c>
      <c r="H23" s="6" t="e">
        <f t="shared" si="84"/>
        <v>#DIV/0!</v>
      </c>
      <c r="I23" s="6" t="e">
        <f t="shared" si="84"/>
        <v>#DIV/0!</v>
      </c>
      <c r="J23" s="6" t="e">
        <f t="shared" si="84"/>
        <v>#DIV/0!</v>
      </c>
      <c r="L23" s="6">
        <f t="shared" si="81"/>
        <v>-4.4208361891706627E-2</v>
      </c>
      <c r="M23" s="6">
        <f t="shared" si="81"/>
        <v>7.9536039768019817E-2</v>
      </c>
      <c r="N23" s="6">
        <f t="shared" si="81"/>
        <v>0.2331426236207601</v>
      </c>
      <c r="O23" s="6">
        <f t="shared" si="81"/>
        <v>0.35455278001611612</v>
      </c>
      <c r="P23" s="6">
        <f>O23*1.02</f>
        <v>0.36164383561643842</v>
      </c>
      <c r="Q23" s="6">
        <f t="shared" ref="Q23:U23" si="85">P23*1.02</f>
        <v>0.36887671232876718</v>
      </c>
      <c r="R23" s="6">
        <f t="shared" si="85"/>
        <v>0.37625424657534251</v>
      </c>
      <c r="S23" s="6">
        <f t="shared" si="85"/>
        <v>0.38377933150684934</v>
      </c>
      <c r="T23" s="6">
        <f t="shared" si="85"/>
        <v>0.39145491813698635</v>
      </c>
      <c r="U23" s="6">
        <f t="shared" si="85"/>
        <v>0.39928401649972611</v>
      </c>
      <c r="V23" s="6">
        <f>U23*1.01</f>
        <v>0.4032768566647234</v>
      </c>
      <c r="W23" s="6">
        <f t="shared" ref="W23:Y23" si="86">V23*1.01</f>
        <v>0.40730962523137065</v>
      </c>
      <c r="X23" s="6">
        <f t="shared" si="86"/>
        <v>0.41138272148368438</v>
      </c>
      <c r="Y23" s="6">
        <f t="shared" si="86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87">D4/D8-1</f>
        <v>#DIV/0!</v>
      </c>
      <c r="E24" s="6" t="e">
        <f t="shared" si="87"/>
        <v>#DIV/0!</v>
      </c>
      <c r="F24" s="6" t="e">
        <f t="shared" si="87"/>
        <v>#DIV/0!</v>
      </c>
      <c r="G24" s="6">
        <f t="shared" si="87"/>
        <v>3.9810800157666471E-2</v>
      </c>
      <c r="H24" s="6" t="e">
        <f t="shared" si="87"/>
        <v>#DIV/0!</v>
      </c>
      <c r="I24" s="6" t="e">
        <f t="shared" si="87"/>
        <v>#DIV/0!</v>
      </c>
      <c r="J24" s="6" t="e">
        <f t="shared" si="87"/>
        <v>#DIV/0!</v>
      </c>
      <c r="L24" s="6">
        <f t="shared" si="81"/>
        <v>-2.6625704045058929E-2</v>
      </c>
      <c r="M24" s="6">
        <f t="shared" si="81"/>
        <v>3.5884353741496566E-2</v>
      </c>
      <c r="N24" s="6">
        <f t="shared" si="81"/>
        <v>6.2452107279693525E-2</v>
      </c>
      <c r="O24" s="6">
        <f t="shared" si="81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88">D5/D9-1</f>
        <v>#DIV/0!</v>
      </c>
      <c r="E26" s="6" t="e">
        <f t="shared" si="88"/>
        <v>#DIV/0!</v>
      </c>
      <c r="F26" s="6" t="e">
        <f t="shared" si="88"/>
        <v>#DIV/0!</v>
      </c>
      <c r="G26" s="6">
        <f t="shared" si="88"/>
        <v>0.19484612532443446</v>
      </c>
      <c r="H26" s="6" t="e">
        <f t="shared" si="88"/>
        <v>#DIV/0!</v>
      </c>
      <c r="I26" s="6" t="e">
        <f t="shared" si="88"/>
        <v>#DIV/0!</v>
      </c>
      <c r="J26" s="6" t="e">
        <f t="shared" si="88"/>
        <v>#DIV/0!</v>
      </c>
      <c r="L26" s="6">
        <f t="shared" ref="L26:U26" si="89">L5/L9-1</f>
        <v>0.33831464306139192</v>
      </c>
      <c r="M26" s="6">
        <f t="shared" si="89"/>
        <v>0.34405781319605988</v>
      </c>
      <c r="N26" s="6">
        <f t="shared" si="89"/>
        <v>0.22322500726808481</v>
      </c>
      <c r="O26" s="6">
        <f t="shared" si="89"/>
        <v>0.21747258225324018</v>
      </c>
      <c r="P26" s="6">
        <f t="shared" si="89"/>
        <v>0.31831882154137325</v>
      </c>
      <c r="Q26" s="6">
        <f t="shared" si="89"/>
        <v>0.3537617403674802</v>
      </c>
      <c r="R26" s="6">
        <f t="shared" si="89"/>
        <v>0.39389838635857033</v>
      </c>
      <c r="S26" s="6">
        <f t="shared" si="89"/>
        <v>0.4403079429466501</v>
      </c>
      <c r="T26" s="6">
        <f t="shared" si="89"/>
        <v>0.49482706442942881</v>
      </c>
      <c r="U26" s="6">
        <f t="shared" si="89"/>
        <v>0.55096021097026604</v>
      </c>
      <c r="V26" s="6">
        <f t="shared" ref="V26:Y26" si="90">V5/V9-1</f>
        <v>0.54773976911968303</v>
      </c>
      <c r="W26" s="6">
        <f t="shared" si="90"/>
        <v>0.54512294464461108</v>
      </c>
      <c r="X26" s="6">
        <f t="shared" si="90"/>
        <v>0.54383521201648666</v>
      </c>
      <c r="Y26" s="6">
        <f t="shared" si="90"/>
        <v>0.54464924450985119</v>
      </c>
    </row>
    <row r="27" spans="2:172" x14ac:dyDescent="0.2">
      <c r="B27" s="2" t="s">
        <v>71</v>
      </c>
      <c r="C27" s="6">
        <f>C14/C5</f>
        <v>5.4973944885216654E-2</v>
      </c>
      <c r="D27" s="6" t="e">
        <f t="shared" ref="D27:J27" si="91">D14/D5</f>
        <v>#DIV/0!</v>
      </c>
      <c r="E27" s="6" t="e">
        <f t="shared" si="91"/>
        <v>#DIV/0!</v>
      </c>
      <c r="F27" s="6">
        <f t="shared" si="91"/>
        <v>1</v>
      </c>
      <c r="G27" s="6">
        <f t="shared" si="91"/>
        <v>2.5497801913628135E-2</v>
      </c>
      <c r="H27" s="6" t="e">
        <f t="shared" si="91"/>
        <v>#DIV/0!</v>
      </c>
      <c r="I27" s="6" t="e">
        <f t="shared" si="91"/>
        <v>#DIV/0!</v>
      </c>
      <c r="J27" s="6" t="e">
        <f t="shared" si="91"/>
        <v>#DIV/0!</v>
      </c>
      <c r="L27" s="6">
        <f t="shared" ref="L27:U27" si="92">L14/L5</f>
        <v>0.12069189751593185</v>
      </c>
      <c r="M27" s="6">
        <f t="shared" si="92"/>
        <v>0.16979696054602145</v>
      </c>
      <c r="N27" s="6">
        <f t="shared" si="92"/>
        <v>9.1874799789197395E-2</v>
      </c>
      <c r="O27" s="6">
        <f t="shared" si="92"/>
        <v>7.9434947282219268E-2</v>
      </c>
      <c r="P27" s="6">
        <f t="shared" si="92"/>
        <v>0.1422668288374247</v>
      </c>
      <c r="Q27" s="6">
        <f t="shared" si="92"/>
        <v>0.16212625939578343</v>
      </c>
      <c r="R27" s="6">
        <f t="shared" si="92"/>
        <v>0.18339627098820496</v>
      </c>
      <c r="S27" s="6">
        <f t="shared" si="92"/>
        <v>0.20651271076082825</v>
      </c>
      <c r="T27" s="6">
        <f t="shared" si="92"/>
        <v>0.23183497526956776</v>
      </c>
      <c r="U27" s="6">
        <f t="shared" si="92"/>
        <v>0.25604681433750753</v>
      </c>
      <c r="V27" s="6">
        <f t="shared" ref="V27:Y27" si="93">V14/V5</f>
        <v>0.25470523344713913</v>
      </c>
      <c r="W27" s="6">
        <f t="shared" si="93"/>
        <v>0.25361099086949274</v>
      </c>
      <c r="X27" s="6">
        <f t="shared" si="93"/>
        <v>0.25307115502734917</v>
      </c>
      <c r="Y27" s="6">
        <f t="shared" si="93"/>
        <v>0.25341251368517825</v>
      </c>
    </row>
    <row r="28" spans="2:172" x14ac:dyDescent="0.2">
      <c r="B28" s="2" t="s">
        <v>118</v>
      </c>
      <c r="C28" s="6">
        <f>C13/C5</f>
        <v>0.11853903572602226</v>
      </c>
      <c r="D28" s="6" t="e">
        <f t="shared" ref="D28:U28" si="94">D13/D5</f>
        <v>#DIV/0!</v>
      </c>
      <c r="E28" s="6" t="e">
        <f t="shared" si="94"/>
        <v>#DIV/0!</v>
      </c>
      <c r="F28" s="6">
        <f t="shared" si="94"/>
        <v>0</v>
      </c>
      <c r="G28" s="6">
        <f t="shared" si="94"/>
        <v>0.13757434703904836</v>
      </c>
      <c r="H28" s="6" t="e">
        <f t="shared" si="94"/>
        <v>#DIV/0!</v>
      </c>
      <c r="I28" s="6" t="e">
        <f t="shared" si="94"/>
        <v>#DIV/0!</v>
      </c>
      <c r="J28" s="6" t="e">
        <f t="shared" si="94"/>
        <v>#DIV/0!</v>
      </c>
      <c r="L28" s="6">
        <f t="shared" si="94"/>
        <v>0.13209965999665571</v>
      </c>
      <c r="M28" s="6">
        <f t="shared" si="94"/>
        <v>8.6187424811568589E-2</v>
      </c>
      <c r="N28" s="6">
        <f t="shared" si="94"/>
        <v>9.0614117574116748E-2</v>
      </c>
      <c r="O28" s="6">
        <f t="shared" si="94"/>
        <v>9.9191319479987716E-2</v>
      </c>
      <c r="P28" s="6">
        <f t="shared" si="94"/>
        <v>9.9191319479987716E-2</v>
      </c>
      <c r="Q28" s="6">
        <f t="shared" si="94"/>
        <v>9.9191319479987702E-2</v>
      </c>
      <c r="R28" s="6">
        <f t="shared" si="94"/>
        <v>9.9191319479987716E-2</v>
      </c>
      <c r="S28" s="6">
        <f t="shared" si="94"/>
        <v>9.9191319479987716E-2</v>
      </c>
      <c r="T28" s="6">
        <f t="shared" si="94"/>
        <v>9.9191319479987716E-2</v>
      </c>
      <c r="U28" s="6">
        <f t="shared" si="94"/>
        <v>9.9191319479987716E-2</v>
      </c>
      <c r="V28" s="6">
        <f t="shared" ref="V28:Y28" si="95">V13/V5</f>
        <v>9.9191319479987716E-2</v>
      </c>
      <c r="W28" s="6">
        <f t="shared" si="95"/>
        <v>9.9191319479987702E-2</v>
      </c>
      <c r="X28" s="6">
        <f t="shared" si="95"/>
        <v>9.9191319479987702E-2</v>
      </c>
      <c r="Y28" s="6">
        <f t="shared" si="95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113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96">H5/D5-1</f>
        <v>#DIV/0!</v>
      </c>
      <c r="I30" s="7" t="e">
        <f t="shared" si="96"/>
        <v>#DIV/0!</v>
      </c>
      <c r="J30" s="7">
        <f t="shared" si="96"/>
        <v>-1</v>
      </c>
      <c r="K30" s="4"/>
      <c r="L30" s="4"/>
      <c r="M30" s="7">
        <f t="shared" ref="M30:U30" si="97">M5/L5-1</f>
        <v>0.51351652639206291</v>
      </c>
      <c r="N30" s="7">
        <f t="shared" si="97"/>
        <v>0.18795266504627928</v>
      </c>
      <c r="O30" s="7">
        <f t="shared" si="97"/>
        <v>9.4757835346634955E-3</v>
      </c>
      <c r="P30" s="7">
        <f t="shared" si="97"/>
        <v>0.2802197637588637</v>
      </c>
      <c r="Q30" s="7">
        <f t="shared" si="97"/>
        <v>0.34416527741201164</v>
      </c>
      <c r="R30" s="7">
        <f t="shared" si="97"/>
        <v>0.26067521666406357</v>
      </c>
      <c r="S30" s="7">
        <f t="shared" si="97"/>
        <v>0.25228754018450261</v>
      </c>
      <c r="T30" s="7">
        <f t="shared" si="97"/>
        <v>0.25651675626185955</v>
      </c>
      <c r="U30" s="7">
        <f t="shared" si="97"/>
        <v>0.15975496768663233</v>
      </c>
      <c r="V30" s="7">
        <f t="shared" ref="V30:Y30" si="98">V5/U5-1</f>
        <v>0.1750296016588615</v>
      </c>
      <c r="W30" s="7">
        <f t="shared" si="98"/>
        <v>0.19296532458429927</v>
      </c>
      <c r="X30" s="7">
        <f t="shared" si="98"/>
        <v>0.21366188404875253</v>
      </c>
      <c r="Y30" s="7">
        <f t="shared" si="98"/>
        <v>0.23702710959855011</v>
      </c>
    </row>
    <row r="31" spans="2:172" x14ac:dyDescent="0.2">
      <c r="B31" s="4" t="s">
        <v>114</v>
      </c>
      <c r="C31" s="4"/>
      <c r="D31" s="7">
        <f>D5/C5-1</f>
        <v>-1</v>
      </c>
      <c r="E31" s="7" t="e">
        <f t="shared" ref="E31:J31" si="99">E5/D5-1</f>
        <v>#DIV/0!</v>
      </c>
      <c r="F31" s="7" t="e">
        <f t="shared" si="99"/>
        <v>#DIV/0!</v>
      </c>
      <c r="G31" s="7">
        <f t="shared" si="99"/>
        <v>-2.3386200626325904E-2</v>
      </c>
      <c r="H31" s="7">
        <f t="shared" si="99"/>
        <v>-1</v>
      </c>
      <c r="I31" s="7" t="e">
        <f t="shared" si="99"/>
        <v>#DIV/0!</v>
      </c>
      <c r="J31" s="7" t="e">
        <f t="shared" si="99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0">D17/D16</f>
        <v>#DIV/0!</v>
      </c>
      <c r="E32" s="6" t="e">
        <f t="shared" si="100"/>
        <v>#DIV/0!</v>
      </c>
      <c r="F32" s="6">
        <f t="shared" si="100"/>
        <v>0</v>
      </c>
      <c r="G32" s="6">
        <f t="shared" si="100"/>
        <v>0.21072319201995013</v>
      </c>
      <c r="H32" s="6" t="e">
        <f t="shared" si="100"/>
        <v>#DIV/0!</v>
      </c>
      <c r="I32" s="6" t="e">
        <f t="shared" si="100"/>
        <v>#DIV/0!</v>
      </c>
      <c r="J32" s="6" t="e">
        <f t="shared" si="100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115</v>
      </c>
      <c r="G34" s="6">
        <f>G2/C2-1</f>
        <v>-0.19628265623201746</v>
      </c>
      <c r="H34" s="6" t="e">
        <f t="shared" ref="H34:J34" si="101">H2/D2-1</f>
        <v>#DIV/0!</v>
      </c>
      <c r="I34" s="6" t="e">
        <f t="shared" si="101"/>
        <v>#DIV/0!</v>
      </c>
      <c r="J34" s="6">
        <f t="shared" si="101"/>
        <v>-1</v>
      </c>
      <c r="M34" s="6">
        <f t="shared" ref="M34:U34" si="102">M2/L2-1</f>
        <v>0.51299966124661256</v>
      </c>
      <c r="N34" s="6">
        <f t="shared" si="102"/>
        <v>0.15332624331812705</v>
      </c>
      <c r="O34" s="6">
        <f t="shared" si="102"/>
        <v>-6.4900083718560042E-2</v>
      </c>
      <c r="P34" s="6">
        <f t="shared" si="102"/>
        <v>0.24875397329185667</v>
      </c>
      <c r="Q34" s="6">
        <f t="shared" si="102"/>
        <v>0.36682416502946968</v>
      </c>
      <c r="R34" s="6">
        <f t="shared" si="102"/>
        <v>0.2583017988007994</v>
      </c>
      <c r="S34" s="6">
        <f t="shared" si="102"/>
        <v>0.2473433373931273</v>
      </c>
      <c r="T34" s="6">
        <f t="shared" si="102"/>
        <v>0.25248791811749527</v>
      </c>
      <c r="U34" s="6">
        <f t="shared" si="102"/>
        <v>0.12744382310712887</v>
      </c>
      <c r="V34" s="6">
        <f t="shared" ref="V34:V36" si="103">V2/U2-1</f>
        <v>0.14335141679857832</v>
      </c>
      <c r="W34" s="6">
        <f t="shared" ref="W34:W36" si="104">W2/V2-1</f>
        <v>0.16398126729731888</v>
      </c>
      <c r="X34" s="6">
        <f t="shared" ref="X34:X36" si="105">X2/W2-1</f>
        <v>0.18991201824368176</v>
      </c>
      <c r="Y34" s="6">
        <f t="shared" ref="Y34:Y36" si="106">Y2/X2-1</f>
        <v>0.22124619731049844</v>
      </c>
    </row>
    <row r="35" spans="2:171" x14ac:dyDescent="0.2">
      <c r="B35" s="2" t="s">
        <v>116</v>
      </c>
      <c r="G35" s="6">
        <f>G3/C3-1</f>
        <v>0.66972477064220182</v>
      </c>
      <c r="H35" s="6" t="e">
        <f t="shared" ref="H35:J35" si="107">H3/D3-1</f>
        <v>#DIV/0!</v>
      </c>
      <c r="I35" s="6" t="e">
        <f t="shared" si="107"/>
        <v>#DIV/0!</v>
      </c>
      <c r="J35" s="6" t="e">
        <f t="shared" si="107"/>
        <v>#DIV/0!</v>
      </c>
      <c r="M35" s="6">
        <f t="shared" ref="M35:U35" si="108">M3/L3-1</f>
        <v>0.40157762638938688</v>
      </c>
      <c r="N35" s="6">
        <f t="shared" si="108"/>
        <v>0.54387311332821686</v>
      </c>
      <c r="O35" s="6">
        <f t="shared" si="108"/>
        <v>0.67125103562551791</v>
      </c>
      <c r="P35" s="6">
        <f t="shared" si="108"/>
        <v>0.5</v>
      </c>
      <c r="Q35" s="6">
        <f t="shared" si="108"/>
        <v>0.24</v>
      </c>
      <c r="R35" s="6">
        <f t="shared" si="108"/>
        <v>0.24</v>
      </c>
      <c r="S35" s="6">
        <f t="shared" si="108"/>
        <v>0.24</v>
      </c>
      <c r="T35" s="6">
        <f t="shared" si="108"/>
        <v>0.24</v>
      </c>
      <c r="U35" s="6">
        <f t="shared" si="108"/>
        <v>0.24</v>
      </c>
      <c r="V35" s="6">
        <f t="shared" si="103"/>
        <v>0.24</v>
      </c>
      <c r="W35" s="6">
        <f t="shared" si="104"/>
        <v>0.24000000000000021</v>
      </c>
      <c r="X35" s="6">
        <f t="shared" si="105"/>
        <v>0.24</v>
      </c>
      <c r="Y35" s="6">
        <f t="shared" si="106"/>
        <v>0.24</v>
      </c>
      <c r="AC35" s="6"/>
    </row>
    <row r="36" spans="2:171" x14ac:dyDescent="0.2">
      <c r="B36" s="2" t="s">
        <v>117</v>
      </c>
      <c r="G36" s="6">
        <f>G4/C4-1</f>
        <v>0.15297202797202791</v>
      </c>
      <c r="H36" s="6" t="e">
        <f t="shared" ref="H36:J36" si="109">H4/D4-1</f>
        <v>#DIV/0!</v>
      </c>
      <c r="I36" s="6" t="e">
        <f t="shared" si="109"/>
        <v>#DIV/0!</v>
      </c>
      <c r="J36" s="6" t="e">
        <f t="shared" si="109"/>
        <v>#DIV/0!</v>
      </c>
      <c r="M36" s="6">
        <f t="shared" ref="M36:U36" si="110">M4/L4-1</f>
        <v>0.60205155181483438</v>
      </c>
      <c r="N36" s="6">
        <f t="shared" si="110"/>
        <v>0.36578558528977179</v>
      </c>
      <c r="O36" s="6">
        <f t="shared" si="110"/>
        <v>0.26625796369755972</v>
      </c>
      <c r="P36" s="6">
        <f t="shared" si="110"/>
        <v>0.30000000000000004</v>
      </c>
      <c r="Q36" s="6">
        <f t="shared" si="110"/>
        <v>0.30000000000000004</v>
      </c>
      <c r="R36" s="6">
        <f t="shared" si="110"/>
        <v>0.30000000000000004</v>
      </c>
      <c r="S36" s="6">
        <f t="shared" si="110"/>
        <v>0.30000000000000004</v>
      </c>
      <c r="T36" s="6">
        <f t="shared" si="110"/>
        <v>0.30000000000000027</v>
      </c>
      <c r="U36" s="6">
        <f t="shared" si="110"/>
        <v>0.30000000000000004</v>
      </c>
      <c r="V36" s="6">
        <f t="shared" si="103"/>
        <v>0.30000000000000004</v>
      </c>
      <c r="W36" s="6">
        <f t="shared" si="104"/>
        <v>0.30000000000000004</v>
      </c>
      <c r="X36" s="6">
        <f t="shared" si="105"/>
        <v>0.30000000000000004</v>
      </c>
      <c r="Y36" s="6">
        <f t="shared" si="106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79</v>
      </c>
      <c r="M38" s="6"/>
      <c r="N38" s="6"/>
      <c r="O38" s="6"/>
      <c r="P38" s="2">
        <f t="shared" ref="P38:U38" si="111">P18*0.73</f>
        <v>10456.974583201367</v>
      </c>
      <c r="Q38" s="2">
        <f t="shared" si="111"/>
        <v>16078.987928899984</v>
      </c>
      <c r="R38" s="2">
        <f t="shared" si="111"/>
        <v>23029.876176969952</v>
      </c>
      <c r="S38" s="2">
        <f t="shared" si="111"/>
        <v>32586.734673518309</v>
      </c>
      <c r="T38" s="2">
        <f t="shared" si="111"/>
        <v>46079.327916606439</v>
      </c>
      <c r="U38" s="2">
        <f t="shared" si="111"/>
        <v>59330.268453663142</v>
      </c>
      <c r="V38" s="2">
        <f t="shared" ref="V38:Y38" si="112">V18*0.73</f>
        <v>69911.714772153064</v>
      </c>
      <c r="W38" s="2">
        <f t="shared" si="112"/>
        <v>83555.071596638634</v>
      </c>
      <c r="X38" s="2">
        <f t="shared" si="112"/>
        <v>101611.86075965957</v>
      </c>
      <c r="Y38" s="2">
        <f t="shared" si="112"/>
        <v>126138.70120835106</v>
      </c>
      <c r="Z38" s="2">
        <f>Y38*(1+$AB$132)</f>
        <v>127400.08822043457</v>
      </c>
      <c r="AA38" s="2">
        <f>Z38*(1+$AB$132)</f>
        <v>128674.08910263891</v>
      </c>
      <c r="AB38" s="2">
        <f>AA38*(1+$AB$132)</f>
        <v>129960.82999366531</v>
      </c>
      <c r="AC38" s="2">
        <f>AB38*(1+$AB$132)</f>
        <v>131260.43829360197</v>
      </c>
      <c r="AD38" s="2">
        <f>AC38*(1+$AB$132)</f>
        <v>132573.042676538</v>
      </c>
      <c r="AE38" s="2">
        <f>AD38*(1+$AB$132)</f>
        <v>133898.77310330336</v>
      </c>
      <c r="AF38" s="2">
        <f>AE38*(1+$AB$132)</f>
        <v>135237.7608343364</v>
      </c>
      <c r="AG38" s="2">
        <f>AF38*(1+$AB$132)</f>
        <v>136590.13844267977</v>
      </c>
      <c r="AH38" s="2">
        <f>AG38*(1+$AB$132)</f>
        <v>137956.03982710658</v>
      </c>
      <c r="AI38" s="2">
        <f>AH38*(1+$AB$132)</f>
        <v>139335.60022537765</v>
      </c>
      <c r="AJ38" s="2">
        <f>AI38*(1+$AB$132)</f>
        <v>140728.95622763142</v>
      </c>
      <c r="AK38" s="2">
        <f>AJ38*(1+$AB$132)</f>
        <v>142136.24578990773</v>
      </c>
      <c r="AL38" s="2">
        <f>AK38*(1+$AB$132)</f>
        <v>143557.60824780681</v>
      </c>
      <c r="AM38" s="2">
        <f>AL38*(1+$AB$132)</f>
        <v>144993.18433028489</v>
      </c>
      <c r="AN38" s="2">
        <f>AM38*(1+$AB$132)</f>
        <v>146443.11617358774</v>
      </c>
      <c r="AO38" s="2">
        <f>AN38*(1+$AB$132)</f>
        <v>147907.54733532362</v>
      </c>
      <c r="AP38" s="2">
        <f>AO38*(1+$AB$132)</f>
        <v>149386.62280867685</v>
      </c>
      <c r="AQ38" s="2">
        <f>AP38*(1+$AB$132)</f>
        <v>150880.48903676361</v>
      </c>
      <c r="AR38" s="2">
        <f>AQ38*(1+$AB$132)</f>
        <v>152389.29392713125</v>
      </c>
      <c r="AS38" s="2">
        <f>AR38*(1+$AB$132)</f>
        <v>153913.18686640257</v>
      </c>
      <c r="AT38" s="2">
        <f>AS38*(1+$AB$132)</f>
        <v>155452.3187350666</v>
      </c>
      <c r="AU38" s="2">
        <f>AT38*(1+$AB$132)</f>
        <v>157006.84192241725</v>
      </c>
      <c r="AV38" s="2">
        <f>AU38*(1+$AB$132)</f>
        <v>158576.91034164143</v>
      </c>
      <c r="AW38" s="2">
        <f>AV38*(1+$AB$132)</f>
        <v>160162.67944505785</v>
      </c>
      <c r="AX38" s="2">
        <f>AW38*(1+$AB$132)</f>
        <v>161764.30623950841</v>
      </c>
      <c r="AY38" s="2">
        <f>AX38*(1+$AB$132)</f>
        <v>163381.94930190349</v>
      </c>
      <c r="AZ38" s="2">
        <f>AY38*(1+$AB$132)</f>
        <v>165015.76879492251</v>
      </c>
      <c r="BA38" s="2">
        <f>AZ38*(1+$AB$132)</f>
        <v>166665.92648287173</v>
      </c>
      <c r="BB38" s="2">
        <f>BA38*(1+$AB$132)</f>
        <v>168332.58574770045</v>
      </c>
      <c r="BC38" s="2">
        <f>BB38*(1+$AB$132)</f>
        <v>170015.91160517745</v>
      </c>
      <c r="BD38" s="2">
        <f>BC38*(1+$AB$132)</f>
        <v>171716.07072122922</v>
      </c>
      <c r="BE38" s="2">
        <f>BD38*(1+$AB$132)</f>
        <v>173433.2314284415</v>
      </c>
      <c r="BF38" s="2">
        <f>BE38*(1+$AB$132)</f>
        <v>175167.56374272594</v>
      </c>
      <c r="BG38" s="2">
        <f>BF38*(1+$AB$132)</f>
        <v>176919.23938015319</v>
      </c>
      <c r="BH38" s="2">
        <f>BG38*(1+$AB$132)</f>
        <v>178688.43177395471</v>
      </c>
      <c r="BI38" s="2">
        <f>BH38*(1+$AB$132)</f>
        <v>180475.31609169426</v>
      </c>
      <c r="BJ38" s="2">
        <f>BI38*(1+$AB$132)</f>
        <v>182280.0692526112</v>
      </c>
      <c r="BK38" s="2">
        <f>BJ38*(1+$AB$132)</f>
        <v>184102.8699451373</v>
      </c>
      <c r="BL38" s="2">
        <f>BK38*(1+$AB$132)</f>
        <v>185943.89864458868</v>
      </c>
      <c r="BM38" s="2">
        <f>BL38*(1+$AB$132)</f>
        <v>187803.33763103458</v>
      </c>
      <c r="BN38" s="2">
        <f>BM38*(1+$AB$132)</f>
        <v>189681.37100734492</v>
      </c>
      <c r="BO38" s="2">
        <f>BN38*(1+$AB$132)</f>
        <v>191578.18471741836</v>
      </c>
      <c r="BP38" s="2">
        <f>BO38*(1+$AB$132)</f>
        <v>193493.96656459256</v>
      </c>
      <c r="BQ38" s="2">
        <f>BP38*(1+$AB$132)</f>
        <v>195428.90623023847</v>
      </c>
      <c r="BR38" s="2">
        <f>BQ38*(1+$AB$132)</f>
        <v>197383.19529254086</v>
      </c>
      <c r="BS38" s="2">
        <f>BR38*(1+$AB$132)</f>
        <v>199357.02724546628</v>
      </c>
      <c r="BT38" s="2">
        <f>BS38*(1+$AB$132)</f>
        <v>201350.59751792095</v>
      </c>
      <c r="BU38" s="2">
        <f>BT38*(1+$AB$132)</f>
        <v>203364.10349310015</v>
      </c>
      <c r="BV38" s="2">
        <f>BU38*(1+$AB$132)</f>
        <v>205397.74452803115</v>
      </c>
      <c r="BW38" s="2">
        <f>BV38*(1+$AB$132)</f>
        <v>207451.72197331148</v>
      </c>
      <c r="BX38" s="2">
        <f>BW38*(1+$AB$132)</f>
        <v>209526.2391930446</v>
      </c>
      <c r="BY38" s="2">
        <f>BX38*(1+$AB$132)</f>
        <v>211621.50158497505</v>
      </c>
      <c r="BZ38" s="2">
        <f>BY38*(1+$AB$132)</f>
        <v>213737.71660082479</v>
      </c>
      <c r="CA38" s="2">
        <f>BZ38*(1+$AB$132)</f>
        <v>215875.09376683304</v>
      </c>
      <c r="CB38" s="2">
        <f>CA38*(1+$AB$132)</f>
        <v>218033.84470450139</v>
      </c>
      <c r="CC38" s="2">
        <f>CB38*(1+$AB$132)</f>
        <v>220214.1831515464</v>
      </c>
      <c r="CD38" s="2">
        <f>CC38*(1+$AB$132)</f>
        <v>222416.32498306187</v>
      </c>
      <c r="CE38" s="2">
        <f>CD38*(1+$AB$132)</f>
        <v>224640.4882328925</v>
      </c>
      <c r="CF38" s="2">
        <f>CE38*(1+$AB$132)</f>
        <v>226886.89311522144</v>
      </c>
      <c r="CG38" s="2">
        <f>CF38*(1+$AB$132)</f>
        <v>229155.76204637365</v>
      </c>
      <c r="CH38" s="2">
        <f>CG38*(1+$AB$132)</f>
        <v>231447.3196668374</v>
      </c>
      <c r="CI38" s="2">
        <f>CH38*(1+$AB$132)</f>
        <v>233761.79286350578</v>
      </c>
      <c r="CJ38" s="2">
        <f>CI38*(1+$AB$132)</f>
        <v>236099.41079214084</v>
      </c>
      <c r="CK38" s="2">
        <f>CJ38*(1+$AB$132)</f>
        <v>238460.40490006225</v>
      </c>
      <c r="CL38" s="2">
        <f>CK38*(1+$AB$132)</f>
        <v>240845.00894906287</v>
      </c>
      <c r="CM38" s="2">
        <f>CL38*(1+$AB$132)</f>
        <v>243253.4590385535</v>
      </c>
      <c r="CN38" s="2">
        <f>CM38*(1+$AB$132)</f>
        <v>245685.99362893903</v>
      </c>
      <c r="CO38" s="2">
        <f>CN38*(1+$AB$132)</f>
        <v>248142.85356522843</v>
      </c>
      <c r="CP38" s="2">
        <f>CO38*(1+$AB$132)</f>
        <v>250624.28210088072</v>
      </c>
      <c r="CQ38" s="2">
        <f>CP38*(1+$AB$132)</f>
        <v>253130.52492188953</v>
      </c>
      <c r="CR38" s="2">
        <f>CQ38*(1+$AB$132)</f>
        <v>255661.83017110842</v>
      </c>
      <c r="CS38" s="2">
        <f>CR38*(1+$AB$132)</f>
        <v>258218.44847281949</v>
      </c>
      <c r="CT38" s="2">
        <f>CS38*(1+$AB$132)</f>
        <v>260800.6329575477</v>
      </c>
      <c r="CU38" s="2">
        <f>CT38*(1+$AB$132)</f>
        <v>263408.63928712317</v>
      </c>
      <c r="CV38" s="2">
        <f>CU38*(1+$AB$132)</f>
        <v>266042.72567999439</v>
      </c>
      <c r="CW38" s="2">
        <f>CV38*(1+$AB$132)</f>
        <v>268703.15293679433</v>
      </c>
      <c r="CX38" s="2">
        <f>CW38*(1+$AB$132)</f>
        <v>271390.18446616229</v>
      </c>
      <c r="CY38" s="2">
        <f>CX38*(1+$AB$132)</f>
        <v>274104.08631082391</v>
      </c>
      <c r="CZ38" s="2">
        <f>CY38*(1+$AB$132)</f>
        <v>276845.12717393215</v>
      </c>
      <c r="DA38" s="2">
        <f>CZ38*(1+$AB$132)</f>
        <v>279613.57844567148</v>
      </c>
      <c r="DB38" s="2">
        <f>DA38*(1+$AB$132)</f>
        <v>282409.71423012821</v>
      </c>
      <c r="DC38" s="2">
        <f>DB38*(1+$AB$132)</f>
        <v>285233.81137242948</v>
      </c>
      <c r="DD38" s="2">
        <f>DC38*(1+$AB$132)</f>
        <v>288086.14948615379</v>
      </c>
      <c r="DE38" s="2">
        <f>DD38*(1+$AB$132)</f>
        <v>290967.01098101534</v>
      </c>
      <c r="DF38" s="2">
        <f>DE38*(1+$AB$132)</f>
        <v>293876.68109082547</v>
      </c>
      <c r="DG38" s="2">
        <f>DF38*(1+$AB$132)</f>
        <v>296815.44790173374</v>
      </c>
      <c r="DH38" s="2">
        <f>DG38*(1+$AB$132)</f>
        <v>299783.60238075111</v>
      </c>
      <c r="DI38" s="2">
        <f>DH38*(1+$AB$132)</f>
        <v>302781.43840455863</v>
      </c>
      <c r="DJ38" s="2">
        <f>DI38*(1+$AB$132)</f>
        <v>305809.25278860424</v>
      </c>
      <c r="DK38" s="2">
        <f>DJ38*(1+$AB$132)</f>
        <v>308867.34531649027</v>
      </c>
      <c r="DL38" s="2">
        <f>DK38*(1+$AB$132)</f>
        <v>311956.0187696552</v>
      </c>
      <c r="DM38" s="2">
        <f>DL38*(1+$AB$132)</f>
        <v>315075.57895735174</v>
      </c>
      <c r="DN38" s="2">
        <f>DM38*(1+$AB$132)</f>
        <v>318226.33474692528</v>
      </c>
      <c r="DO38" s="2">
        <f>DN38*(1+$AB$132)</f>
        <v>321408.59809439455</v>
      </c>
      <c r="DP38" s="2">
        <f>DO38*(1+$AB$132)</f>
        <v>324622.68407533847</v>
      </c>
      <c r="DQ38" s="2">
        <f>DP38*(1+$AB$132)</f>
        <v>327868.91091609187</v>
      </c>
      <c r="DR38" s="2">
        <f>DQ38*(1+$AB$132)</f>
        <v>331147.60002525279</v>
      </c>
      <c r="DS38" s="2">
        <f>DR38*(1+$AB$132)</f>
        <v>334459.07602550532</v>
      </c>
      <c r="DT38" s="2">
        <f>DS38*(1+$AB$132)</f>
        <v>337803.66678576038</v>
      </c>
      <c r="DU38" s="2">
        <f>DT38*(1+$AB$132)</f>
        <v>341181.70345361799</v>
      </c>
      <c r="DV38" s="2">
        <f>DU38*(1+$AB$132)</f>
        <v>344593.52048815414</v>
      </c>
      <c r="DW38" s="2">
        <f>DV38*(1+$AB$132)</f>
        <v>348039.45569303568</v>
      </c>
      <c r="DX38" s="2">
        <f>DW38*(1+$AB$132)</f>
        <v>351519.85024996602</v>
      </c>
      <c r="DY38" s="2">
        <f>DX38*(1+$AB$132)</f>
        <v>355035.04875246569</v>
      </c>
      <c r="DZ38" s="2">
        <f>DY38*(1+$AB$132)</f>
        <v>358585.39923999034</v>
      </c>
      <c r="EA38" s="2">
        <f>DZ38*(1+$AB$132)</f>
        <v>362171.25323239027</v>
      </c>
      <c r="EB38" s="2">
        <f>EA38*(1+$AB$132)</f>
        <v>365792.96576471417</v>
      </c>
      <c r="EC38" s="2">
        <f>EB38*(1+$AB$132)</f>
        <v>369450.89542236133</v>
      </c>
      <c r="ED38" s="2">
        <f>EC38*(1+$AB$132)</f>
        <v>373145.40437658492</v>
      </c>
      <c r="EE38" s="2">
        <f>ED38*(1+$AB$132)</f>
        <v>376876.85842035076</v>
      </c>
      <c r="EF38" s="2">
        <f>EE38*(1+$AB$132)</f>
        <v>380645.62700455426</v>
      </c>
      <c r="EG38" s="2">
        <f>EF38*(1+$AB$132)</f>
        <v>384452.08327459981</v>
      </c>
      <c r="EH38" s="2">
        <f>EG38*(1+$AB$132)</f>
        <v>388296.6041073458</v>
      </c>
      <c r="EI38" s="2">
        <f>EH38*(1+$AB$132)</f>
        <v>392179.57014841924</v>
      </c>
      <c r="EJ38" s="2">
        <f>EI38*(1+$AB$132)</f>
        <v>396101.36584990344</v>
      </c>
      <c r="EK38" s="2">
        <f>EJ38*(1+$AB$132)</f>
        <v>400062.37950840249</v>
      </c>
      <c r="EL38" s="2">
        <f>EK38*(1+$AB$132)</f>
        <v>404063.0033034865</v>
      </c>
      <c r="EM38" s="2">
        <f>EL38*(1+$AB$132)</f>
        <v>408103.63333652139</v>
      </c>
      <c r="EN38" s="2">
        <f>EM38*(1+$AB$132)</f>
        <v>412184.66966988659</v>
      </c>
      <c r="EO38" s="2">
        <f>EN38*(1+$AB$132)</f>
        <v>416306.51636658545</v>
      </c>
      <c r="EP38" s="2">
        <f>EO38*(1+$AB$132)</f>
        <v>420469.58153025131</v>
      </c>
      <c r="EQ38" s="2">
        <f>EP38*(1+$AB$132)</f>
        <v>424674.2773455538</v>
      </c>
      <c r="ER38" s="2">
        <f>EQ38*(1+$AB$132)</f>
        <v>428921.02011900936</v>
      </c>
      <c r="ES38" s="2">
        <f>ER38*(1+$AB$132)</f>
        <v>433210.23032019945</v>
      </c>
      <c r="ET38" s="2">
        <f>ES38*(1+$AB$132)</f>
        <v>437542.33262340142</v>
      </c>
      <c r="EU38" s="2">
        <f>ET38*(1+$AB$132)</f>
        <v>441917.75594963547</v>
      </c>
      <c r="EV38" s="2">
        <f>EU38*(1+$AB$132)</f>
        <v>446336.93350913184</v>
      </c>
      <c r="EW38" s="2">
        <f>EV38*(1+$AB$132)</f>
        <v>450800.30284422316</v>
      </c>
      <c r="EX38" s="2">
        <f>EW38*(1+$AB$132)</f>
        <v>455308.30587266537</v>
      </c>
      <c r="EY38" s="2">
        <f>EX38*(1+$AB$132)</f>
        <v>459861.38893139205</v>
      </c>
      <c r="EZ38" s="2">
        <f>EY38*(1+$AB$132)</f>
        <v>464460.00282070599</v>
      </c>
      <c r="FA38" s="2">
        <f>EZ38*(1+$AB$132)</f>
        <v>469104.60284891305</v>
      </c>
      <c r="FB38" s="2">
        <f>FA38*(1+$AB$132)</f>
        <v>473795.64887740219</v>
      </c>
      <c r="FC38" s="2">
        <f>FB38*(1+$AB$132)</f>
        <v>478533.60536617623</v>
      </c>
      <c r="FD38" s="2">
        <f>FC38*(1+$AB$132)</f>
        <v>483318.941419838</v>
      </c>
      <c r="FE38" s="2">
        <f>FD38*(1+$AB$132)</f>
        <v>488152.13083403639</v>
      </c>
      <c r="FF38" s="2">
        <f>FE38*(1+$AB$132)</f>
        <v>493033.65214237676</v>
      </c>
      <c r="FG38" s="2">
        <f>FF38*(1+$AB$132)</f>
        <v>497963.98866380053</v>
      </c>
      <c r="FH38" s="2">
        <f>FG38*(1+$AB$132)</f>
        <v>502943.62855043856</v>
      </c>
      <c r="FI38" s="2">
        <f>FH38*(1+$AB$132)</f>
        <v>507973.06483594293</v>
      </c>
      <c r="FJ38" s="2">
        <f>FI38*(1+$AB$132)</f>
        <v>513052.79548430239</v>
      </c>
      <c r="FK38" s="2">
        <f>FJ38*(1+$AB$132)</f>
        <v>518183.3234391454</v>
      </c>
      <c r="FL38" s="2">
        <f>FK38*(1+$AB$132)</f>
        <v>523365.15667353687</v>
      </c>
      <c r="FM38" s="2">
        <f>FL38*(1+$AB$132)</f>
        <v>528598.80824027222</v>
      </c>
      <c r="FN38" s="2">
        <f>FM38*(1+$AB$132)</f>
        <v>533884.79632267496</v>
      </c>
      <c r="FO38" s="2">
        <f>FN38*(1+$AB$132)</f>
        <v>539223.64428590168</v>
      </c>
    </row>
    <row r="39" spans="2:171" x14ac:dyDescent="0.2">
      <c r="B39" s="2" t="s">
        <v>80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 t="shared" ref="S42:T42" si="113">R42*1.2</f>
        <v>3436992</v>
      </c>
      <c r="T42" s="2">
        <f t="shared" si="113"/>
        <v>4124390.4</v>
      </c>
      <c r="U42" s="2">
        <f>T42*1.05</f>
        <v>4330609.92</v>
      </c>
      <c r="V42" s="2">
        <f t="shared" ref="V42:Y42" si="114">U42*1.05</f>
        <v>4547140.4160000002</v>
      </c>
      <c r="W42" s="2">
        <f t="shared" si="114"/>
        <v>4774497.4368000003</v>
      </c>
      <c r="X42" s="2">
        <f t="shared" si="114"/>
        <v>5013222.3086400004</v>
      </c>
      <c r="Y42" s="2">
        <f t="shared" si="114"/>
        <v>5263883.4240720002</v>
      </c>
    </row>
    <row r="43" spans="2:171" x14ac:dyDescent="0.2">
      <c r="B43" s="2" t="s">
        <v>52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15">U43*1.1</f>
        <v>265734.15000000014</v>
      </c>
      <c r="W43" s="2">
        <f t="shared" si="115"/>
        <v>292307.56500000018</v>
      </c>
      <c r="X43" s="2">
        <f t="shared" si="115"/>
        <v>321538.32150000019</v>
      </c>
      <c r="Y43" s="2">
        <f t="shared" si="115"/>
        <v>353692.15365000023</v>
      </c>
    </row>
    <row r="44" spans="2:171" x14ac:dyDescent="0.2">
      <c r="B44" s="2" t="s">
        <v>53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16">U44*1.5</f>
        <v>1012500</v>
      </c>
      <c r="W44" s="2">
        <f t="shared" si="116"/>
        <v>1518750</v>
      </c>
      <c r="X44" s="2">
        <f t="shared" si="116"/>
        <v>2278125</v>
      </c>
      <c r="Y44" s="2">
        <f t="shared" si="116"/>
        <v>3417187.5</v>
      </c>
    </row>
    <row r="45" spans="2:171" x14ac:dyDescent="0.2">
      <c r="B45" s="2" t="s">
        <v>54</v>
      </c>
      <c r="Q45" s="2">
        <v>50000</v>
      </c>
      <c r="R45" s="2">
        <f>Q45*1.1</f>
        <v>55000.000000000007</v>
      </c>
      <c r="S45" s="2">
        <f t="shared" ref="S45:U45" si="117">R45*1.1</f>
        <v>60500.000000000015</v>
      </c>
      <c r="T45" s="2">
        <f t="shared" si="117"/>
        <v>66550.000000000015</v>
      </c>
      <c r="U45" s="2">
        <f t="shared" si="117"/>
        <v>73205.000000000029</v>
      </c>
      <c r="V45" s="2">
        <f t="shared" ref="V45" si="118">U45*1.1</f>
        <v>80525.500000000044</v>
      </c>
      <c r="W45" s="2">
        <f t="shared" ref="W45" si="119">V45*1.1</f>
        <v>88578.050000000061</v>
      </c>
      <c r="X45" s="2">
        <f t="shared" ref="X45" si="120">W45*1.1</f>
        <v>97435.855000000069</v>
      </c>
      <c r="Y45" s="2">
        <f t="shared" ref="Y45" si="121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22">SUM(L42:L45)</f>
        <v>906032</v>
      </c>
      <c r="M46" s="2">
        <f t="shared" si="122"/>
        <v>1298434</v>
      </c>
      <c r="N46" s="2">
        <f t="shared" si="122"/>
        <v>1775159</v>
      </c>
      <c r="O46" s="2">
        <f t="shared" si="122"/>
        <v>1679338</v>
      </c>
      <c r="P46" s="2">
        <f t="shared" si="122"/>
        <v>2036000</v>
      </c>
      <c r="Q46" s="2">
        <f t="shared" si="122"/>
        <v>2701800</v>
      </c>
      <c r="R46" s="2">
        <f t="shared" si="122"/>
        <v>3300660</v>
      </c>
      <c r="S46" s="2">
        <f t="shared" si="122"/>
        <v>3997142</v>
      </c>
      <c r="T46" s="2">
        <f t="shared" si="122"/>
        <v>4860555.4000000004</v>
      </c>
      <c r="U46" s="2">
        <f t="shared" si="122"/>
        <v>5320391.42</v>
      </c>
      <c r="V46" s="2">
        <f t="shared" ref="V46:Y46" si="123">SUM(V42:V45)</f>
        <v>5905900.0660000006</v>
      </c>
      <c r="W46" s="2">
        <f t="shared" si="123"/>
        <v>6674133.0518000005</v>
      </c>
      <c r="X46" s="2">
        <f t="shared" si="123"/>
        <v>7710321.4851400014</v>
      </c>
      <c r="Y46" s="2">
        <f t="shared" si="123"/>
        <v>9141942.5182220004</v>
      </c>
    </row>
    <row r="47" spans="2:171" x14ac:dyDescent="0.2">
      <c r="B47" s="2" t="s">
        <v>55</v>
      </c>
      <c r="P47" s="2">
        <f>O52*1.02</f>
        <v>46810.945741714888</v>
      </c>
      <c r="Q47" s="2">
        <f>P47*1.01</f>
        <v>47279.055199132039</v>
      </c>
      <c r="R47" s="2">
        <f t="shared" ref="R47:U47" si="124">Q47*1.01</f>
        <v>47751.845751123357</v>
      </c>
      <c r="S47" s="2">
        <f t="shared" si="124"/>
        <v>48229.364208634594</v>
      </c>
      <c r="T47" s="2">
        <f t="shared" si="124"/>
        <v>48711.657850720941</v>
      </c>
      <c r="U47" s="2">
        <f t="shared" si="124"/>
        <v>49198.77442922815</v>
      </c>
      <c r="V47" s="2">
        <f t="shared" ref="V47:V50" si="125">U47*1.01</f>
        <v>49690.76217352043</v>
      </c>
      <c r="W47" s="2">
        <f t="shared" ref="W47:W50" si="126">V47*1.01</f>
        <v>50187.669795255635</v>
      </c>
      <c r="X47" s="2">
        <f t="shared" ref="X47:X50" si="127">W47*1.01</f>
        <v>50689.546493208189</v>
      </c>
      <c r="Y47" s="2">
        <f t="shared" ref="Y47:Y50" si="128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56</v>
      </c>
      <c r="P48" s="2">
        <v>65000</v>
      </c>
      <c r="Q48" s="2">
        <f>P48*1.01</f>
        <v>65650</v>
      </c>
      <c r="R48" s="2">
        <f t="shared" ref="R48:U48" si="129">Q48*1.01</f>
        <v>66306.5</v>
      </c>
      <c r="S48" s="2">
        <f t="shared" si="129"/>
        <v>66969.565000000002</v>
      </c>
      <c r="T48" s="2">
        <f t="shared" si="129"/>
        <v>67639.260649999997</v>
      </c>
      <c r="U48" s="2">
        <f t="shared" si="129"/>
        <v>68315.653256499994</v>
      </c>
      <c r="V48" s="2">
        <f t="shared" si="125"/>
        <v>68998.809789064995</v>
      </c>
      <c r="W48" s="2">
        <f t="shared" si="126"/>
        <v>69688.797886955639</v>
      </c>
      <c r="X48" s="2">
        <f t="shared" si="127"/>
        <v>70385.685865825202</v>
      </c>
      <c r="Y48" s="2">
        <f t="shared" si="128"/>
        <v>71089.542724483457</v>
      </c>
      <c r="AA48" s="2" t="s">
        <v>16</v>
      </c>
      <c r="AB48" s="6">
        <v>0.15</v>
      </c>
    </row>
    <row r="49" spans="2:149" x14ac:dyDescent="0.2">
      <c r="B49" s="2" t="s">
        <v>57</v>
      </c>
      <c r="P49" s="2">
        <v>30000</v>
      </c>
      <c r="Q49" s="2">
        <f>P49*1.01</f>
        <v>30300</v>
      </c>
      <c r="R49" s="2">
        <f t="shared" ref="R49:U49" si="130">Q49*1.01</f>
        <v>30603</v>
      </c>
      <c r="S49" s="2">
        <f t="shared" si="130"/>
        <v>30909.03</v>
      </c>
      <c r="T49" s="2">
        <f t="shared" si="130"/>
        <v>31218.120299999999</v>
      </c>
      <c r="U49" s="2">
        <f t="shared" si="130"/>
        <v>31530.301502999999</v>
      </c>
      <c r="V49" s="2">
        <f t="shared" si="125"/>
        <v>31845.604518029999</v>
      </c>
      <c r="W49" s="2">
        <f t="shared" si="126"/>
        <v>32164.0605632103</v>
      </c>
      <c r="X49" s="2">
        <f t="shared" si="127"/>
        <v>32485.701168842403</v>
      </c>
      <c r="Y49" s="2">
        <f t="shared" si="128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58</v>
      </c>
      <c r="P50" s="2">
        <v>165000</v>
      </c>
      <c r="Q50" s="2">
        <f>P50*1.01</f>
        <v>166650</v>
      </c>
      <c r="R50" s="2">
        <f t="shared" ref="R50:U50" si="131">Q50*1.01</f>
        <v>168316.5</v>
      </c>
      <c r="S50" s="2">
        <f t="shared" si="131"/>
        <v>169999.66500000001</v>
      </c>
      <c r="T50" s="2">
        <f t="shared" si="131"/>
        <v>171699.66165000002</v>
      </c>
      <c r="U50" s="2">
        <f t="shared" si="131"/>
        <v>173416.65826650002</v>
      </c>
      <c r="V50" s="2">
        <f t="shared" si="125"/>
        <v>175150.82484916502</v>
      </c>
      <c r="W50" s="2">
        <f t="shared" si="126"/>
        <v>176902.33309765666</v>
      </c>
      <c r="X50" s="2">
        <f t="shared" si="127"/>
        <v>178671.35642863324</v>
      </c>
      <c r="Y50" s="2">
        <f t="shared" si="128"/>
        <v>180458.06999291957</v>
      </c>
    </row>
    <row r="51" spans="2:149" x14ac:dyDescent="0.2">
      <c r="B51" s="2" t="s">
        <v>63</v>
      </c>
      <c r="F51" s="2">
        <f>F2*1000000/F46</f>
        <v>43132.897603485842</v>
      </c>
      <c r="P51" s="2">
        <f t="shared" ref="P51:U51" si="132">P45+P43+P42</f>
        <v>1986000</v>
      </c>
      <c r="Q51" s="2">
        <f t="shared" si="132"/>
        <v>2601800</v>
      </c>
      <c r="R51" s="2">
        <f t="shared" si="132"/>
        <v>3100660</v>
      </c>
      <c r="S51" s="2">
        <f t="shared" si="132"/>
        <v>3697142</v>
      </c>
      <c r="T51" s="2">
        <f t="shared" si="132"/>
        <v>4410555.4000000004</v>
      </c>
      <c r="U51" s="2">
        <f t="shared" si="132"/>
        <v>4645391.42</v>
      </c>
      <c r="V51" s="2">
        <f t="shared" ref="V51:Y51" si="133">V45+V43+V42</f>
        <v>4893400.0660000006</v>
      </c>
      <c r="W51" s="2">
        <f t="shared" si="133"/>
        <v>5155383.0518000005</v>
      </c>
      <c r="X51" s="2">
        <f t="shared" si="133"/>
        <v>5432196.4851400005</v>
      </c>
      <c r="Y51" s="2">
        <f t="shared" si="133"/>
        <v>5724755.0182220004</v>
      </c>
    </row>
    <row r="52" spans="2:149" x14ac:dyDescent="0.2">
      <c r="B52" s="2" t="s">
        <v>78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34">P52*1.03</f>
        <v>48687.972879789537</v>
      </c>
      <c r="R52" s="2">
        <f t="shared" si="134"/>
        <v>50148.612066183225</v>
      </c>
      <c r="S52" s="2">
        <f t="shared" si="134"/>
        <v>51653.070428168721</v>
      </c>
      <c r="T52" s="2">
        <f t="shared" si="134"/>
        <v>53202.662541013786</v>
      </c>
      <c r="U52" s="2">
        <f t="shared" si="134"/>
        <v>54798.742417244204</v>
      </c>
      <c r="V52" s="2">
        <f t="shared" ref="V52" si="135">U52*1.03</f>
        <v>56442.704689761529</v>
      </c>
      <c r="W52" s="2">
        <f t="shared" ref="W52" si="136">V52*1.03</f>
        <v>58135.985830454374</v>
      </c>
      <c r="X52" s="2">
        <f t="shared" ref="X52" si="137">W52*1.03</f>
        <v>59880.065405368005</v>
      </c>
      <c r="Y52" s="2">
        <f t="shared" ref="Y52" si="138">X52*1.03</f>
        <v>61676.467367529047</v>
      </c>
    </row>
    <row r="54" spans="2:149" x14ac:dyDescent="0.2">
      <c r="B54" s="2" t="s">
        <v>12</v>
      </c>
      <c r="P54" s="2">
        <f t="shared" ref="P54:U54" si="139">P42*(P47/1000000)</f>
        <v>85944.896381788538</v>
      </c>
      <c r="Q54" s="2">
        <f t="shared" si="139"/>
        <v>112845.64894928834</v>
      </c>
      <c r="R54" s="2">
        <f t="shared" si="139"/>
        <v>136768.92652653749</v>
      </c>
      <c r="S54" s="2">
        <f t="shared" si="139"/>
        <v>165763.93895016343</v>
      </c>
      <c r="T54" s="2">
        <f t="shared" si="139"/>
        <v>200905.89400759808</v>
      </c>
      <c r="U54" s="2">
        <f t="shared" si="139"/>
        <v>213060.70059505774</v>
      </c>
      <c r="V54" s="2">
        <f t="shared" ref="V54:Y54" si="140">V42*(V47/1000000)</f>
        <v>225950.87298105878</v>
      </c>
      <c r="W54" s="2">
        <f t="shared" si="140"/>
        <v>239620.90079641284</v>
      </c>
      <c r="X54" s="2">
        <f t="shared" si="140"/>
        <v>254117.96529459581</v>
      </c>
      <c r="Y54" s="2">
        <f t="shared" si="140"/>
        <v>269492.10219491884</v>
      </c>
    </row>
    <row r="55" spans="2:149" x14ac:dyDescent="0.2">
      <c r="B55" s="2" t="s">
        <v>52</v>
      </c>
      <c r="P55" s="2">
        <f t="shared" ref="P55:U55" si="141">P43*(P48/1000000)</f>
        <v>9750</v>
      </c>
      <c r="Q55" s="2">
        <f t="shared" si="141"/>
        <v>10832.25</v>
      </c>
      <c r="R55" s="2">
        <f t="shared" si="141"/>
        <v>12034.629750000002</v>
      </c>
      <c r="S55" s="2">
        <f t="shared" si="141"/>
        <v>13370.473652250006</v>
      </c>
      <c r="T55" s="2">
        <f t="shared" si="141"/>
        <v>14854.596227649754</v>
      </c>
      <c r="U55" s="2">
        <f t="shared" si="141"/>
        <v>16503.456408918879</v>
      </c>
      <c r="V55" s="2">
        <f t="shared" ref="V55:Y55" si="142">V43*(V48/1000000)</f>
        <v>18335.340070308877</v>
      </c>
      <c r="W55" s="2">
        <f t="shared" si="142"/>
        <v>20370.562818113161</v>
      </c>
      <c r="X55" s="2">
        <f t="shared" si="142"/>
        <v>22631.695290923726</v>
      </c>
      <c r="Y55" s="2">
        <f t="shared" si="142"/>
        <v>25143.813468216256</v>
      </c>
    </row>
    <row r="56" spans="2:149" x14ac:dyDescent="0.2">
      <c r="B56" s="2" t="s">
        <v>53</v>
      </c>
      <c r="P56" s="2">
        <f t="shared" ref="P56:U56" si="143">P44*(P49/1000000)</f>
        <v>1500</v>
      </c>
      <c r="Q56" s="2">
        <f t="shared" si="143"/>
        <v>3030</v>
      </c>
      <c r="R56" s="2">
        <f t="shared" si="143"/>
        <v>6120.6</v>
      </c>
      <c r="S56" s="2">
        <f t="shared" si="143"/>
        <v>9272.7090000000007</v>
      </c>
      <c r="T56" s="2">
        <f t="shared" si="143"/>
        <v>14048.154134999999</v>
      </c>
      <c r="U56" s="2">
        <f t="shared" si="143"/>
        <v>21282.953514525001</v>
      </c>
      <c r="V56" s="2">
        <f t="shared" ref="V56:Y56" si="144">V44*(V49/1000000)</f>
        <v>32243.674574505374</v>
      </c>
      <c r="W56" s="2">
        <f t="shared" si="144"/>
        <v>48849.166980375645</v>
      </c>
      <c r="X56" s="2">
        <f t="shared" si="144"/>
        <v>74006.487975269105</v>
      </c>
      <c r="Y56" s="2">
        <f t="shared" si="144"/>
        <v>112119.82928253268</v>
      </c>
      <c r="Z56" s="2">
        <f t="shared" ref="Z56:BE56" si="145">Y56*(1+$AB$47)</f>
        <v>113241.02757535801</v>
      </c>
      <c r="AA56" s="2">
        <f t="shared" si="145"/>
        <v>114373.43785111159</v>
      </c>
      <c r="AB56" s="2">
        <f t="shared" si="145"/>
        <v>115517.17222962271</v>
      </c>
      <c r="AC56" s="2">
        <f t="shared" si="145"/>
        <v>116672.34395191894</v>
      </c>
      <c r="AD56" s="2">
        <f t="shared" si="145"/>
        <v>117839.06739143813</v>
      </c>
      <c r="AE56" s="2">
        <f t="shared" si="145"/>
        <v>119017.45806535252</v>
      </c>
      <c r="AF56" s="2">
        <f t="shared" si="145"/>
        <v>120207.63264600605</v>
      </c>
      <c r="AG56" s="2">
        <f t="shared" si="145"/>
        <v>121409.70897246612</v>
      </c>
      <c r="AH56" s="2">
        <f t="shared" si="145"/>
        <v>122623.80606219078</v>
      </c>
      <c r="AI56" s="2">
        <f t="shared" si="145"/>
        <v>123850.04412281269</v>
      </c>
      <c r="AJ56" s="2">
        <f t="shared" si="145"/>
        <v>125088.54456404081</v>
      </c>
      <c r="AK56" s="2">
        <f t="shared" si="145"/>
        <v>126339.43000968122</v>
      </c>
      <c r="AL56" s="2">
        <f t="shared" si="145"/>
        <v>127602.82430977804</v>
      </c>
      <c r="AM56" s="2">
        <f t="shared" si="145"/>
        <v>128878.85255287582</v>
      </c>
      <c r="AN56" s="2">
        <f t="shared" si="145"/>
        <v>130167.64107840457</v>
      </c>
      <c r="AO56" s="2">
        <f t="shared" si="145"/>
        <v>131469.31748918863</v>
      </c>
      <c r="AP56" s="2">
        <f t="shared" si="145"/>
        <v>132784.01066408053</v>
      </c>
      <c r="AQ56" s="2">
        <f t="shared" si="145"/>
        <v>134111.85077072133</v>
      </c>
      <c r="AR56" s="2">
        <f t="shared" si="145"/>
        <v>135452.96927842853</v>
      </c>
      <c r="AS56" s="2">
        <f t="shared" si="145"/>
        <v>136807.49897121283</v>
      </c>
      <c r="AT56" s="2">
        <f t="shared" si="145"/>
        <v>138175.57396092496</v>
      </c>
      <c r="AU56" s="2">
        <f t="shared" si="145"/>
        <v>139557.3297005342</v>
      </c>
      <c r="AV56" s="2">
        <f t="shared" si="145"/>
        <v>140952.90299753955</v>
      </c>
      <c r="AW56" s="2">
        <f t="shared" si="145"/>
        <v>142362.43202751494</v>
      </c>
      <c r="AX56" s="2">
        <f t="shared" si="145"/>
        <v>143786.05634779009</v>
      </c>
      <c r="AY56" s="2">
        <f t="shared" si="145"/>
        <v>145223.916911268</v>
      </c>
      <c r="AZ56" s="2">
        <f t="shared" si="145"/>
        <v>146676.15608038066</v>
      </c>
      <c r="BA56" s="2">
        <f t="shared" si="145"/>
        <v>148142.91764118447</v>
      </c>
      <c r="BB56" s="2">
        <f t="shared" si="145"/>
        <v>149624.34681759632</v>
      </c>
      <c r="BC56" s="2">
        <f t="shared" si="145"/>
        <v>151120.59028577228</v>
      </c>
      <c r="BD56" s="2">
        <f t="shared" si="145"/>
        <v>152631.79618863002</v>
      </c>
      <c r="BE56" s="2">
        <f t="shared" si="145"/>
        <v>154158.11415051631</v>
      </c>
      <c r="BF56" s="2">
        <f t="shared" ref="BF56:CK56" si="146">BE56*(1+$AB$47)</f>
        <v>155699.69529202147</v>
      </c>
      <c r="BG56" s="2">
        <f t="shared" si="146"/>
        <v>157256.69224494169</v>
      </c>
      <c r="BH56" s="2">
        <f t="shared" si="146"/>
        <v>158829.25916739111</v>
      </c>
      <c r="BI56" s="2">
        <f t="shared" si="146"/>
        <v>160417.55175906501</v>
      </c>
      <c r="BJ56" s="2">
        <f t="shared" si="146"/>
        <v>162021.72727665567</v>
      </c>
      <c r="BK56" s="2">
        <f t="shared" si="146"/>
        <v>163641.94454942222</v>
      </c>
      <c r="BL56" s="2">
        <f t="shared" si="146"/>
        <v>165278.36399491644</v>
      </c>
      <c r="BM56" s="2">
        <f t="shared" si="146"/>
        <v>166931.1476348656</v>
      </c>
      <c r="BN56" s="2">
        <f t="shared" si="146"/>
        <v>168600.45911121427</v>
      </c>
      <c r="BO56" s="2">
        <f t="shared" si="146"/>
        <v>170286.46370232641</v>
      </c>
      <c r="BP56" s="2">
        <f t="shared" si="146"/>
        <v>171989.32833934968</v>
      </c>
      <c r="BQ56" s="2">
        <f t="shared" si="146"/>
        <v>173709.22162274318</v>
      </c>
      <c r="BR56" s="2">
        <f t="shared" si="146"/>
        <v>175446.31383897061</v>
      </c>
      <c r="BS56" s="2">
        <f t="shared" si="146"/>
        <v>177200.77697736034</v>
      </c>
      <c r="BT56" s="2">
        <f t="shared" si="146"/>
        <v>178972.78474713393</v>
      </c>
      <c r="BU56" s="2">
        <f t="shared" si="146"/>
        <v>180762.51259460527</v>
      </c>
      <c r="BV56" s="2">
        <f t="shared" si="146"/>
        <v>182570.13772055131</v>
      </c>
      <c r="BW56" s="2">
        <f t="shared" si="146"/>
        <v>184395.83909775683</v>
      </c>
      <c r="BX56" s="2">
        <f t="shared" si="146"/>
        <v>186239.79748873442</v>
      </c>
      <c r="BY56" s="2">
        <f t="shared" si="146"/>
        <v>188102.19546362176</v>
      </c>
      <c r="BZ56" s="2">
        <f t="shared" si="146"/>
        <v>189983.21741825796</v>
      </c>
      <c r="CA56" s="2">
        <f t="shared" si="146"/>
        <v>191883.04959244054</v>
      </c>
      <c r="CB56" s="2">
        <f t="shared" si="146"/>
        <v>193801.88008836494</v>
      </c>
      <c r="CC56" s="2">
        <f t="shared" si="146"/>
        <v>195739.89888924858</v>
      </c>
      <c r="CD56" s="2">
        <f t="shared" si="146"/>
        <v>197697.29787814108</v>
      </c>
      <c r="CE56" s="2">
        <f t="shared" si="146"/>
        <v>199674.27085692249</v>
      </c>
      <c r="CF56" s="2">
        <f t="shared" si="146"/>
        <v>201671.01356549171</v>
      </c>
      <c r="CG56" s="2">
        <f t="shared" si="146"/>
        <v>203687.72370114663</v>
      </c>
      <c r="CH56" s="2">
        <f t="shared" si="146"/>
        <v>205724.60093815811</v>
      </c>
      <c r="CI56" s="2">
        <f t="shared" si="146"/>
        <v>207781.84694753969</v>
      </c>
      <c r="CJ56" s="2">
        <f t="shared" si="146"/>
        <v>209859.66541701509</v>
      </c>
      <c r="CK56" s="2">
        <f t="shared" si="146"/>
        <v>211958.26207118525</v>
      </c>
      <c r="CL56" s="2">
        <f t="shared" ref="CL56:DQ56" si="147">CK56*(1+$AB$47)</f>
        <v>214077.8446918971</v>
      </c>
      <c r="CM56" s="2">
        <f t="shared" si="147"/>
        <v>216218.62313881607</v>
      </c>
      <c r="CN56" s="2">
        <f t="shared" si="147"/>
        <v>218380.80937020422</v>
      </c>
      <c r="CO56" s="2">
        <f t="shared" si="147"/>
        <v>220564.61746390627</v>
      </c>
      <c r="CP56" s="2">
        <f t="shared" si="147"/>
        <v>222770.26363854532</v>
      </c>
      <c r="CQ56" s="2">
        <f t="shared" si="147"/>
        <v>224997.96627493078</v>
      </c>
      <c r="CR56" s="2">
        <f t="shared" si="147"/>
        <v>227247.94593768008</v>
      </c>
      <c r="CS56" s="2">
        <f t="shared" si="147"/>
        <v>229520.42539705688</v>
      </c>
      <c r="CT56" s="2">
        <f t="shared" si="147"/>
        <v>231815.62965102744</v>
      </c>
      <c r="CU56" s="2">
        <f t="shared" si="147"/>
        <v>234133.78594753772</v>
      </c>
      <c r="CV56" s="2">
        <f t="shared" si="147"/>
        <v>236475.12380701309</v>
      </c>
      <c r="CW56" s="2">
        <f t="shared" si="147"/>
        <v>238839.87504508323</v>
      </c>
      <c r="CX56" s="2">
        <f t="shared" si="147"/>
        <v>241228.27379553407</v>
      </c>
      <c r="CY56" s="2">
        <f t="shared" si="147"/>
        <v>243640.55653348941</v>
      </c>
      <c r="CZ56" s="2">
        <f t="shared" si="147"/>
        <v>246076.9620988243</v>
      </c>
      <c r="DA56" s="2">
        <f t="shared" si="147"/>
        <v>248537.73171981255</v>
      </c>
      <c r="DB56" s="2">
        <f t="shared" si="147"/>
        <v>251023.10903701067</v>
      </c>
      <c r="DC56" s="2">
        <f t="shared" si="147"/>
        <v>253533.34012738077</v>
      </c>
      <c r="DD56" s="2">
        <f t="shared" si="147"/>
        <v>256068.67352865459</v>
      </c>
      <c r="DE56" s="2">
        <f t="shared" si="147"/>
        <v>258629.36026394114</v>
      </c>
      <c r="DF56" s="2">
        <f t="shared" si="147"/>
        <v>261215.65386658054</v>
      </c>
      <c r="DG56" s="2">
        <f t="shared" si="147"/>
        <v>263827.81040524633</v>
      </c>
      <c r="DH56" s="2">
        <f t="shared" si="147"/>
        <v>266466.0885092988</v>
      </c>
      <c r="DI56" s="2">
        <f t="shared" si="147"/>
        <v>269130.74939439178</v>
      </c>
      <c r="DJ56" s="2">
        <f t="shared" si="147"/>
        <v>271822.05688833568</v>
      </c>
      <c r="DK56" s="2">
        <f t="shared" si="147"/>
        <v>274540.27745721902</v>
      </c>
      <c r="DL56" s="2">
        <f t="shared" si="147"/>
        <v>277285.68023179122</v>
      </c>
      <c r="DM56" s="2">
        <f t="shared" si="147"/>
        <v>280058.53703410912</v>
      </c>
      <c r="DN56" s="2">
        <f t="shared" si="147"/>
        <v>282859.1224044502</v>
      </c>
      <c r="DO56" s="2">
        <f t="shared" si="147"/>
        <v>285687.7136284947</v>
      </c>
      <c r="DP56" s="2">
        <f t="shared" si="147"/>
        <v>288544.59076477966</v>
      </c>
      <c r="DQ56" s="2">
        <f t="shared" si="147"/>
        <v>291430.03667242744</v>
      </c>
      <c r="DR56" s="2">
        <f t="shared" ref="DR56:ES56" si="148">DQ56*(1+$AB$47)</f>
        <v>294344.33703915169</v>
      </c>
      <c r="DS56" s="2">
        <f t="shared" si="148"/>
        <v>297287.78040954319</v>
      </c>
      <c r="DT56" s="2">
        <f t="shared" si="148"/>
        <v>300260.65821363864</v>
      </c>
      <c r="DU56" s="2">
        <f t="shared" si="148"/>
        <v>303263.26479577506</v>
      </c>
      <c r="DV56" s="2">
        <f t="shared" si="148"/>
        <v>306295.89744373283</v>
      </c>
      <c r="DW56" s="2">
        <f t="shared" si="148"/>
        <v>309358.85641817015</v>
      </c>
      <c r="DX56" s="2">
        <f t="shared" si="148"/>
        <v>312452.44498235185</v>
      </c>
      <c r="DY56" s="2">
        <f t="shared" si="148"/>
        <v>315576.96943217539</v>
      </c>
      <c r="DZ56" s="2">
        <f t="shared" si="148"/>
        <v>318732.73912649712</v>
      </c>
      <c r="EA56" s="2">
        <f t="shared" si="148"/>
        <v>321920.06651776208</v>
      </c>
      <c r="EB56" s="2">
        <f t="shared" si="148"/>
        <v>325139.26718293969</v>
      </c>
      <c r="EC56" s="2">
        <f t="shared" si="148"/>
        <v>328390.65985476907</v>
      </c>
      <c r="ED56" s="2">
        <f t="shared" si="148"/>
        <v>331674.56645331677</v>
      </c>
      <c r="EE56" s="2">
        <f t="shared" si="148"/>
        <v>334991.31211784994</v>
      </c>
      <c r="EF56" s="2">
        <f t="shared" si="148"/>
        <v>338341.22523902846</v>
      </c>
      <c r="EG56" s="2">
        <f t="shared" si="148"/>
        <v>341724.63749141875</v>
      </c>
      <c r="EH56" s="2">
        <f t="shared" si="148"/>
        <v>345141.88386633294</v>
      </c>
      <c r="EI56" s="2">
        <f t="shared" si="148"/>
        <v>348593.30270499625</v>
      </c>
      <c r="EJ56" s="2">
        <f t="shared" si="148"/>
        <v>352079.23573204625</v>
      </c>
      <c r="EK56" s="2">
        <f t="shared" si="148"/>
        <v>355600.02808936674</v>
      </c>
      <c r="EL56" s="2">
        <f t="shared" si="148"/>
        <v>359156.02837026044</v>
      </c>
      <c r="EM56" s="2">
        <f t="shared" si="148"/>
        <v>362747.58865396306</v>
      </c>
      <c r="EN56" s="2">
        <f t="shared" si="148"/>
        <v>366375.06454050267</v>
      </c>
      <c r="EO56" s="2">
        <f t="shared" si="148"/>
        <v>370038.8151859077</v>
      </c>
      <c r="EP56" s="2">
        <f t="shared" si="148"/>
        <v>373739.20333776681</v>
      </c>
      <c r="EQ56" s="2">
        <f t="shared" si="148"/>
        <v>377476.59537114447</v>
      </c>
      <c r="ER56" s="2">
        <f t="shared" si="148"/>
        <v>381251.36132485594</v>
      </c>
      <c r="ES56" s="2">
        <f t="shared" si="148"/>
        <v>385063.87493810448</v>
      </c>
    </row>
    <row r="57" spans="2:149" x14ac:dyDescent="0.2">
      <c r="B57" s="2" t="s">
        <v>54</v>
      </c>
      <c r="P57" s="2">
        <f t="shared" ref="P57:U57" si="149">P45*(P50/1000000)</f>
        <v>0</v>
      </c>
      <c r="Q57" s="2">
        <f t="shared" si="149"/>
        <v>8332.5</v>
      </c>
      <c r="R57" s="2">
        <f t="shared" si="149"/>
        <v>9257.4075000000012</v>
      </c>
      <c r="S57" s="2">
        <f t="shared" si="149"/>
        <v>10284.979732500004</v>
      </c>
      <c r="T57" s="2">
        <f t="shared" si="149"/>
        <v>11426.612482807504</v>
      </c>
      <c r="U57" s="2">
        <f t="shared" si="149"/>
        <v>12694.96646839914</v>
      </c>
      <c r="V57" s="2">
        <f t="shared" ref="V57:Y57" si="150">V45*(V50/1000000)</f>
        <v>14104.107746391446</v>
      </c>
      <c r="W57" s="2">
        <f t="shared" si="150"/>
        <v>15669.663706240897</v>
      </c>
      <c r="X57" s="2">
        <f t="shared" si="150"/>
        <v>17408.996377633637</v>
      </c>
      <c r="Y57" s="2">
        <f t="shared" si="150"/>
        <v>19341.394975550975</v>
      </c>
    </row>
    <row r="59" spans="2:149" x14ac:dyDescent="0.2">
      <c r="B59" s="4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109673.42386645672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138665.7261528903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62</v>
      </c>
      <c r="P61" s="2">
        <f t="shared" ref="P61:U61" si="151">(8000*SUM(P42:P45)*P66)/1000000</f>
        <v>3909.12</v>
      </c>
      <c r="Q61" s="2">
        <f t="shared" si="151"/>
        <v>6224.9471999999996</v>
      </c>
      <c r="R61" s="2">
        <f t="shared" si="151"/>
        <v>9125.6647679999987</v>
      </c>
      <c r="S61" s="2">
        <f t="shared" si="151"/>
        <v>13261.557841919997</v>
      </c>
      <c r="T61" s="2">
        <f t="shared" si="151"/>
        <v>19351.387540684795</v>
      </c>
      <c r="U61" s="2">
        <f t="shared" si="151"/>
        <v>23300.352025657336</v>
      </c>
      <c r="V61" s="2">
        <f t="shared" ref="V61:Y61" si="152">(8000*SUM(V42:V45)*V66)/1000000</f>
        <v>27157.781578119411</v>
      </c>
      <c r="W61" s="2">
        <f t="shared" si="152"/>
        <v>32224.957737084831</v>
      </c>
      <c r="X61" s="2">
        <f t="shared" si="152"/>
        <v>39089.424974455884</v>
      </c>
      <c r="Y61" s="2">
        <f t="shared" si="152"/>
        <v>48664.759403265707</v>
      </c>
    </row>
    <row r="62" spans="2:149" x14ac:dyDescent="0.2">
      <c r="B62" s="2" t="s">
        <v>61</v>
      </c>
      <c r="P62" s="2">
        <f>((99*P51)/(1000000))*P67</f>
        <v>39.322800000000001</v>
      </c>
      <c r="Q62" s="2">
        <f t="shared" ref="Q62:U62" si="153">((99*Q51)/(1000000))*Q67</f>
        <v>61.818767999999992</v>
      </c>
      <c r="R62" s="2">
        <f t="shared" si="153"/>
        <v>88.406017919999996</v>
      </c>
      <c r="S62" s="2">
        <f t="shared" si="153"/>
        <v>126.4954952448</v>
      </c>
      <c r="T62" s="2">
        <f t="shared" si="153"/>
        <v>181.08540801331199</v>
      </c>
      <c r="U62" s="2">
        <f t="shared" si="153"/>
        <v>209.79984986459132</v>
      </c>
      <c r="V62" s="2">
        <f t="shared" ref="V62:Y62" si="154">((99*V51)/(1000000))*V67</f>
        <v>232.05069964435646</v>
      </c>
      <c r="W62" s="2">
        <f t="shared" si="154"/>
        <v>256.69794812768737</v>
      </c>
      <c r="X62" s="2">
        <f t="shared" si="154"/>
        <v>284.00515760487639</v>
      </c>
      <c r="Y62" s="2">
        <f t="shared" si="154"/>
        <v>314.26568487156283</v>
      </c>
    </row>
    <row r="63" spans="2:149" x14ac:dyDescent="0.2">
      <c r="B63" s="2" t="s">
        <v>64</v>
      </c>
      <c r="P63" s="2">
        <f>SUM(P61:P62)</f>
        <v>3948.4427999999998</v>
      </c>
      <c r="Q63" s="2">
        <f t="shared" ref="Q63:T63" si="155">SUM(Q61:Q62)</f>
        <v>6286.7659679999997</v>
      </c>
      <c r="R63" s="2">
        <f t="shared" si="155"/>
        <v>9214.0707859199993</v>
      </c>
      <c r="S63" s="2">
        <f t="shared" si="155"/>
        <v>13388.053337164798</v>
      </c>
      <c r="T63" s="2">
        <f t="shared" si="155"/>
        <v>19532.472948698105</v>
      </c>
      <c r="U63" s="2">
        <f t="shared" ref="U63:Y63" si="156">SUM(U61:U62)</f>
        <v>23510.151875521926</v>
      </c>
      <c r="V63" s="2">
        <f t="shared" si="156"/>
        <v>27389.83227776377</v>
      </c>
      <c r="W63" s="2">
        <f t="shared" si="156"/>
        <v>32481.655685212518</v>
      </c>
      <c r="X63" s="2">
        <f t="shared" si="156"/>
        <v>39373.430132060763</v>
      </c>
      <c r="Y63" s="2">
        <f t="shared" si="156"/>
        <v>48979.02508813727</v>
      </c>
    </row>
    <row r="64" spans="2:149" x14ac:dyDescent="0.2">
      <c r="B64" s="2" t="s">
        <v>70</v>
      </c>
      <c r="P64" s="2">
        <f>P63*P68</f>
        <v>3158.7542400000002</v>
      </c>
      <c r="Q64" s="2">
        <f t="shared" ref="Q64:U64" si="157">Q63*Q68</f>
        <v>5029.4127743999998</v>
      </c>
      <c r="R64" s="2">
        <f t="shared" si="157"/>
        <v>7371.2566287359996</v>
      </c>
      <c r="S64" s="2">
        <f t="shared" si="157"/>
        <v>10710.442669731839</v>
      </c>
      <c r="T64" s="2">
        <f t="shared" si="157"/>
        <v>15625.978358958484</v>
      </c>
      <c r="U64" s="2">
        <f t="shared" si="157"/>
        <v>18808.121500417543</v>
      </c>
      <c r="V64" s="2">
        <f t="shared" ref="V64:Y64" si="158">V63*V68</f>
        <v>21911.865822211017</v>
      </c>
      <c r="W64" s="2">
        <f t="shared" si="158"/>
        <v>25985.324548170014</v>
      </c>
      <c r="X64" s="2">
        <f t="shared" si="158"/>
        <v>31498.744105648613</v>
      </c>
      <c r="Y64" s="2">
        <f t="shared" si="158"/>
        <v>39183.220070509815</v>
      </c>
      <c r="Z64" s="2">
        <f t="shared" ref="Z64:BE64" si="159">Y64*(1+$AB$69)</f>
        <v>39575.05227121491</v>
      </c>
      <c r="AA64" s="2">
        <f t="shared" si="159"/>
        <v>39970.802793927061</v>
      </c>
      <c r="AB64" s="2">
        <f t="shared" si="159"/>
        <v>40370.51082186633</v>
      </c>
      <c r="AC64" s="2">
        <f t="shared" si="159"/>
        <v>40774.215930084996</v>
      </c>
      <c r="AD64" s="2">
        <f t="shared" si="159"/>
        <v>41181.958089385844</v>
      </c>
      <c r="AE64" s="2">
        <f t="shared" si="159"/>
        <v>41593.777670279705</v>
      </c>
      <c r="AF64" s="2">
        <f t="shared" si="159"/>
        <v>42009.715446982504</v>
      </c>
      <c r="AG64" s="2">
        <f t="shared" si="159"/>
        <v>42429.81260145233</v>
      </c>
      <c r="AH64" s="2">
        <f t="shared" si="159"/>
        <v>42854.110727466854</v>
      </c>
      <c r="AI64" s="2">
        <f t="shared" si="159"/>
        <v>43282.651834741526</v>
      </c>
      <c r="AJ64" s="2">
        <f t="shared" si="159"/>
        <v>43715.47835308894</v>
      </c>
      <c r="AK64" s="2">
        <f t="shared" si="159"/>
        <v>44152.633136619828</v>
      </c>
      <c r="AL64" s="2">
        <f t="shared" si="159"/>
        <v>44594.159467986028</v>
      </c>
      <c r="AM64" s="2">
        <f t="shared" si="159"/>
        <v>45040.10106266589</v>
      </c>
      <c r="AN64" s="2">
        <f t="shared" si="159"/>
        <v>45490.502073292548</v>
      </c>
      <c r="AO64" s="2">
        <f t="shared" si="159"/>
        <v>45945.407094025475</v>
      </c>
      <c r="AP64" s="2">
        <f t="shared" si="159"/>
        <v>46404.861164965732</v>
      </c>
      <c r="AQ64" s="2">
        <f t="shared" si="159"/>
        <v>46868.909776615394</v>
      </c>
      <c r="AR64" s="2">
        <f t="shared" si="159"/>
        <v>47337.598874381547</v>
      </c>
      <c r="AS64" s="2">
        <f t="shared" si="159"/>
        <v>47810.974863125361</v>
      </c>
      <c r="AT64" s="2">
        <f t="shared" si="159"/>
        <v>48289.084611756618</v>
      </c>
      <c r="AU64" s="2">
        <f t="shared" si="159"/>
        <v>48771.975457874185</v>
      </c>
      <c r="AV64" s="2">
        <f t="shared" si="159"/>
        <v>49259.695212452927</v>
      </c>
      <c r="AW64" s="2">
        <f t="shared" si="159"/>
        <v>49752.292164577455</v>
      </c>
      <c r="AX64" s="2">
        <f t="shared" si="159"/>
        <v>50249.815086223229</v>
      </c>
      <c r="AY64" s="2">
        <f t="shared" si="159"/>
        <v>50752.313237085458</v>
      </c>
      <c r="AZ64" s="2">
        <f t="shared" si="159"/>
        <v>51259.836369456316</v>
      </c>
      <c r="BA64" s="2">
        <f t="shared" si="159"/>
        <v>51772.434733150876</v>
      </c>
      <c r="BB64" s="2">
        <f t="shared" si="159"/>
        <v>52290.159080482386</v>
      </c>
      <c r="BC64" s="2">
        <f t="shared" si="159"/>
        <v>52813.06067128721</v>
      </c>
      <c r="BD64" s="2">
        <f t="shared" si="159"/>
        <v>53341.191278000086</v>
      </c>
      <c r="BE64" s="2">
        <f t="shared" si="159"/>
        <v>53874.603190780086</v>
      </c>
      <c r="BF64" s="2">
        <f t="shared" ref="BF64:CK64" si="160">BE64*(1+$AB$69)</f>
        <v>54413.349222687888</v>
      </c>
      <c r="BG64" s="2">
        <f t="shared" si="160"/>
        <v>54957.482714914768</v>
      </c>
      <c r="BH64" s="2">
        <f t="shared" si="160"/>
        <v>55507.057542063914</v>
      </c>
      <c r="BI64" s="2">
        <f t="shared" si="160"/>
        <v>56062.128117484557</v>
      </c>
      <c r="BJ64" s="2">
        <f t="shared" si="160"/>
        <v>56622.749398659405</v>
      </c>
      <c r="BK64" s="2">
        <f t="shared" si="160"/>
        <v>57188.976892646002</v>
      </c>
      <c r="BL64" s="2">
        <f t="shared" si="160"/>
        <v>57760.866661572465</v>
      </c>
      <c r="BM64" s="2">
        <f t="shared" si="160"/>
        <v>58338.475328188193</v>
      </c>
      <c r="BN64" s="2">
        <f t="shared" si="160"/>
        <v>58921.860081470077</v>
      </c>
      <c r="BO64" s="2">
        <f t="shared" si="160"/>
        <v>59511.07868228478</v>
      </c>
      <c r="BP64" s="2">
        <f t="shared" si="160"/>
        <v>60106.18946910763</v>
      </c>
      <c r="BQ64" s="2">
        <f t="shared" si="160"/>
        <v>60707.251363798707</v>
      </c>
      <c r="BR64" s="2">
        <f t="shared" si="160"/>
        <v>61314.323877436691</v>
      </c>
      <c r="BS64" s="2">
        <f t="shared" si="160"/>
        <v>61927.467116211061</v>
      </c>
      <c r="BT64" s="2">
        <f t="shared" si="160"/>
        <v>62546.741787373168</v>
      </c>
      <c r="BU64" s="2">
        <f t="shared" si="160"/>
        <v>63172.209205246902</v>
      </c>
      <c r="BV64" s="2">
        <f t="shared" si="160"/>
        <v>63803.931297299372</v>
      </c>
      <c r="BW64" s="2">
        <f t="shared" si="160"/>
        <v>64441.970610272365</v>
      </c>
      <c r="BX64" s="2">
        <f t="shared" si="160"/>
        <v>65086.390316375087</v>
      </c>
      <c r="BY64" s="2">
        <f t="shared" si="160"/>
        <v>65737.254219538838</v>
      </c>
      <c r="BZ64" s="2">
        <f t="shared" si="160"/>
        <v>66394.626761734224</v>
      </c>
      <c r="CA64" s="2">
        <f t="shared" si="160"/>
        <v>67058.573029351566</v>
      </c>
      <c r="CB64" s="2">
        <f t="shared" si="160"/>
        <v>67729.158759645085</v>
      </c>
      <c r="CC64" s="2">
        <f t="shared" si="160"/>
        <v>68406.450347241538</v>
      </c>
      <c r="CD64" s="2">
        <f t="shared" si="160"/>
        <v>69090.514850713953</v>
      </c>
      <c r="CE64" s="2">
        <f t="shared" si="160"/>
        <v>69781.419999221092</v>
      </c>
      <c r="CF64" s="2">
        <f t="shared" si="160"/>
        <v>70479.234199213301</v>
      </c>
      <c r="CG64" s="2">
        <f t="shared" si="160"/>
        <v>71184.026541205429</v>
      </c>
      <c r="CH64" s="2">
        <f t="shared" si="160"/>
        <v>71895.866806617487</v>
      </c>
      <c r="CI64" s="2">
        <f t="shared" si="160"/>
        <v>72614.825474683661</v>
      </c>
      <c r="CJ64" s="2">
        <f t="shared" si="160"/>
        <v>73340.973729430494</v>
      </c>
      <c r="CK64" s="2">
        <f t="shared" si="160"/>
        <v>74074.383466724801</v>
      </c>
      <c r="CL64" s="2">
        <f t="shared" ref="CL64:DQ64" si="161">CK64*(1+$AB$69)</f>
        <v>74815.127301392044</v>
      </c>
      <c r="CM64" s="2">
        <f t="shared" si="161"/>
        <v>75563.278574405966</v>
      </c>
      <c r="CN64" s="2">
        <f t="shared" si="161"/>
        <v>76318.911360150028</v>
      </c>
      <c r="CO64" s="2">
        <f t="shared" si="161"/>
        <v>77082.100473751532</v>
      </c>
      <c r="CP64" s="2">
        <f t="shared" si="161"/>
        <v>77852.92147848905</v>
      </c>
      <c r="CQ64" s="2">
        <f t="shared" si="161"/>
        <v>78631.450693273946</v>
      </c>
      <c r="CR64" s="2">
        <f t="shared" si="161"/>
        <v>79417.76520020669</v>
      </c>
      <c r="CS64" s="2">
        <f t="shared" si="161"/>
        <v>80211.942852208755</v>
      </c>
      <c r="CT64" s="2">
        <f t="shared" si="161"/>
        <v>81014.062280730839</v>
      </c>
      <c r="CU64" s="2">
        <f t="shared" si="161"/>
        <v>81824.202903538142</v>
      </c>
      <c r="CV64" s="2">
        <f t="shared" si="161"/>
        <v>82642.444932573519</v>
      </c>
      <c r="CW64" s="2">
        <f t="shared" si="161"/>
        <v>83468.869381899261</v>
      </c>
      <c r="CX64" s="2">
        <f t="shared" si="161"/>
        <v>84303.558075718262</v>
      </c>
      <c r="CY64" s="2">
        <f t="shared" si="161"/>
        <v>85146.593656475452</v>
      </c>
      <c r="CZ64" s="2">
        <f t="shared" si="161"/>
        <v>85998.059593040205</v>
      </c>
      <c r="DA64" s="2">
        <f t="shared" si="161"/>
        <v>86858.040188970612</v>
      </c>
      <c r="DB64" s="2">
        <f t="shared" si="161"/>
        <v>87726.620590860315</v>
      </c>
      <c r="DC64" s="2">
        <f t="shared" si="161"/>
        <v>88603.886796768915</v>
      </c>
      <c r="DD64" s="2">
        <f t="shared" si="161"/>
        <v>89489.925664736598</v>
      </c>
      <c r="DE64" s="2">
        <f t="shared" si="161"/>
        <v>90384.824921383959</v>
      </c>
      <c r="DF64" s="2">
        <f t="shared" si="161"/>
        <v>91288.673170597802</v>
      </c>
      <c r="DG64" s="2">
        <f t="shared" si="161"/>
        <v>92201.559902303779</v>
      </c>
      <c r="DH64" s="2">
        <f t="shared" si="161"/>
        <v>93123.575501326821</v>
      </c>
      <c r="DI64" s="2">
        <f t="shared" si="161"/>
        <v>94054.811256340094</v>
      </c>
      <c r="DJ64" s="2">
        <f t="shared" si="161"/>
        <v>94995.35936890349</v>
      </c>
      <c r="DK64" s="2">
        <f t="shared" si="161"/>
        <v>95945.312962592521</v>
      </c>
      <c r="DL64" s="2">
        <f t="shared" si="161"/>
        <v>96904.766092218444</v>
      </c>
      <c r="DM64" s="2">
        <f t="shared" si="161"/>
        <v>97873.813753140625</v>
      </c>
      <c r="DN64" s="2">
        <f t="shared" si="161"/>
        <v>98852.551890672024</v>
      </c>
      <c r="DO64" s="2">
        <f t="shared" si="161"/>
        <v>99841.077409578749</v>
      </c>
      <c r="DP64" s="2">
        <f t="shared" si="161"/>
        <v>100839.48818367453</v>
      </c>
      <c r="DQ64" s="2">
        <f t="shared" si="161"/>
        <v>101847.88306551128</v>
      </c>
      <c r="DR64" s="2">
        <f t="shared" ref="DR64:EN64" si="162">DQ64*(1+$AB$69)</f>
        <v>102866.3618961664</v>
      </c>
      <c r="DS64" s="2">
        <f t="shared" si="162"/>
        <v>103895.02551512807</v>
      </c>
      <c r="DT64" s="2">
        <f t="shared" si="162"/>
        <v>104933.97577027936</v>
      </c>
      <c r="DU64" s="2">
        <f t="shared" si="162"/>
        <v>105983.31552798215</v>
      </c>
      <c r="DV64" s="2">
        <f t="shared" si="162"/>
        <v>107043.14868326197</v>
      </c>
      <c r="DW64" s="2">
        <f t="shared" si="162"/>
        <v>108113.58017009459</v>
      </c>
      <c r="DX64" s="2">
        <f t="shared" si="162"/>
        <v>109194.71597179554</v>
      </c>
      <c r="DY64" s="2">
        <f t="shared" si="162"/>
        <v>110286.66313151349</v>
      </c>
      <c r="DZ64" s="2">
        <f t="shared" si="162"/>
        <v>111389.52976282862</v>
      </c>
      <c r="EA64" s="2">
        <f t="shared" si="162"/>
        <v>112503.42506045691</v>
      </c>
      <c r="EB64" s="2">
        <f t="shared" si="162"/>
        <v>113628.45931106148</v>
      </c>
      <c r="EC64" s="2">
        <f t="shared" si="162"/>
        <v>114764.74390417209</v>
      </c>
      <c r="ED64" s="2">
        <f t="shared" si="162"/>
        <v>115912.39134321382</v>
      </c>
      <c r="EE64" s="2">
        <f t="shared" si="162"/>
        <v>117071.51525664596</v>
      </c>
      <c r="EF64" s="2">
        <f t="shared" si="162"/>
        <v>118242.23040921243</v>
      </c>
      <c r="EG64" s="2">
        <f t="shared" si="162"/>
        <v>119424.65271330455</v>
      </c>
      <c r="EH64" s="2">
        <f t="shared" si="162"/>
        <v>120618.89924043759</v>
      </c>
      <c r="EI64" s="2">
        <f t="shared" si="162"/>
        <v>121825.08823284197</v>
      </c>
      <c r="EJ64" s="2">
        <f t="shared" si="162"/>
        <v>123043.33911517038</v>
      </c>
      <c r="EK64" s="2">
        <f t="shared" si="162"/>
        <v>124273.77250632209</v>
      </c>
      <c r="EL64" s="2">
        <f t="shared" si="162"/>
        <v>125516.51023138531</v>
      </c>
      <c r="EM64" s="2">
        <f t="shared" si="162"/>
        <v>126771.67533369917</v>
      </c>
      <c r="EN64" s="2">
        <f t="shared" si="162"/>
        <v>128039.39208703616</v>
      </c>
    </row>
    <row r="66" spans="2:145" x14ac:dyDescent="0.2">
      <c r="B66" s="2" t="s">
        <v>67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63">R66*1.2</f>
        <v>0.41471999999999992</v>
      </c>
      <c r="T66" s="6">
        <f t="shared" si="163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64">V66*1.05</f>
        <v>0.6035420159999999</v>
      </c>
      <c r="X66" s="6">
        <f t="shared" si="164"/>
        <v>0.63371911679999993</v>
      </c>
      <c r="Y66" s="6">
        <f t="shared" si="164"/>
        <v>0.66540507263999993</v>
      </c>
    </row>
    <row r="67" spans="2:145" x14ac:dyDescent="0.2">
      <c r="B67" s="2" t="s">
        <v>68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65">R67*1.2</f>
        <v>0.34559999999999996</v>
      </c>
      <c r="T67" s="6">
        <f t="shared" si="165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66">V67*1.05</f>
        <v>0.50295168000000001</v>
      </c>
      <c r="X67" s="6">
        <f t="shared" si="166"/>
        <v>0.52809926400000007</v>
      </c>
      <c r="Y67" s="6">
        <f t="shared" si="166"/>
        <v>0.55450422720000014</v>
      </c>
    </row>
    <row r="68" spans="2:145" x14ac:dyDescent="0.2">
      <c r="B68" s="2" t="s">
        <v>69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44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T70*2</f>
        <v>800000</v>
      </c>
      <c r="V70" s="2">
        <f t="shared" ref="V70:Y70" si="167">U70*2</f>
        <v>1600000</v>
      </c>
      <c r="W70" s="2">
        <f t="shared" si="167"/>
        <v>3200000</v>
      </c>
      <c r="X70" s="2">
        <f t="shared" si="167"/>
        <v>6400000</v>
      </c>
      <c r="Y70" s="2">
        <f t="shared" si="167"/>
        <v>12800000</v>
      </c>
      <c r="AA70" s="2" t="s">
        <v>16</v>
      </c>
      <c r="AB70" s="6">
        <v>0.15</v>
      </c>
    </row>
    <row r="71" spans="2:145" x14ac:dyDescent="0.2">
      <c r="B71" s="2" t="s">
        <v>46</v>
      </c>
      <c r="P71" s="2">
        <v>30000</v>
      </c>
      <c r="Q71" s="2">
        <v>30000</v>
      </c>
      <c r="R71" s="2">
        <v>25000</v>
      </c>
      <c r="S71" s="2">
        <f t="shared" ref="S71:Y71" si="168">R71*1</f>
        <v>25000</v>
      </c>
      <c r="T71" s="2">
        <v>20000</v>
      </c>
      <c r="U71" s="2">
        <f t="shared" si="168"/>
        <v>20000</v>
      </c>
      <c r="V71" s="2">
        <f t="shared" si="168"/>
        <v>20000</v>
      </c>
      <c r="W71" s="2">
        <f t="shared" si="168"/>
        <v>20000</v>
      </c>
      <c r="X71" s="2">
        <f t="shared" si="168"/>
        <v>20000</v>
      </c>
      <c r="Y71" s="2">
        <f t="shared" si="168"/>
        <v>20000</v>
      </c>
      <c r="AA71" s="4" t="s">
        <v>17</v>
      </c>
      <c r="AB71" s="4">
        <f>NPV(AB70,P64:EN64)</f>
        <v>138665.7261528903</v>
      </c>
    </row>
    <row r="72" spans="2:145" x14ac:dyDescent="0.2">
      <c r="B72" s="2" t="s">
        <v>47</v>
      </c>
      <c r="P72" s="2">
        <v>10000</v>
      </c>
      <c r="Q72" s="2">
        <f>P72*0.98</f>
        <v>9800</v>
      </c>
      <c r="R72" s="2">
        <f t="shared" ref="R72:U72" si="169">Q72*0.98</f>
        <v>9604</v>
      </c>
      <c r="S72" s="2">
        <f t="shared" si="169"/>
        <v>9411.92</v>
      </c>
      <c r="T72" s="2">
        <f t="shared" si="169"/>
        <v>9223.6815999999999</v>
      </c>
      <c r="U72" s="2">
        <f t="shared" si="169"/>
        <v>9039.2079680000006</v>
      </c>
      <c r="V72" s="2">
        <f t="shared" ref="V72" si="170">U72*0.98</f>
        <v>8858.4238086400001</v>
      </c>
      <c r="W72" s="2">
        <f t="shared" ref="W72" si="171">V72*0.98</f>
        <v>8681.2553324672008</v>
      </c>
      <c r="X72" s="2">
        <f t="shared" ref="X72" si="172">W72*0.98</f>
        <v>8507.6302258178566</v>
      </c>
      <c r="Y72" s="2">
        <f t="shared" ref="Y72" si="173">X72*0.98</f>
        <v>8337.4776213014993</v>
      </c>
    </row>
    <row r="73" spans="2:145" x14ac:dyDescent="0.2">
      <c r="B73" s="2" t="s">
        <v>49</v>
      </c>
      <c r="P73" s="2">
        <f>(P71-P72)*P70/1000000</f>
        <v>100</v>
      </c>
      <c r="Q73" s="2">
        <f t="shared" ref="Q73:U73" si="174">(Q71-Q72)*Q70/1000000</f>
        <v>1010</v>
      </c>
      <c r="R73" s="2">
        <f t="shared" si="174"/>
        <v>1539.6</v>
      </c>
      <c r="S73" s="2">
        <f t="shared" si="174"/>
        <v>3117.616</v>
      </c>
      <c r="T73" s="2">
        <f t="shared" si="174"/>
        <v>4310.52736</v>
      </c>
      <c r="U73" s="2">
        <f t="shared" si="174"/>
        <v>8768.6336255999995</v>
      </c>
      <c r="V73" s="2">
        <f t="shared" ref="V73:Y73" si="175">(V71-V72)*V70/1000000</f>
        <v>17826.521906176</v>
      </c>
      <c r="W73" s="2">
        <f t="shared" si="175"/>
        <v>36219.982936104956</v>
      </c>
      <c r="X73" s="2">
        <f t="shared" si="175"/>
        <v>73551.166554765718</v>
      </c>
      <c r="Y73" s="2">
        <f t="shared" si="175"/>
        <v>149280.28644734083</v>
      </c>
      <c r="Z73" s="2">
        <f t="shared" ref="Z73:BE73" si="176">Y73*(1+$AB$76)</f>
        <v>150773.08931181423</v>
      </c>
      <c r="AA73" s="2">
        <f t="shared" si="176"/>
        <v>152280.82020493236</v>
      </c>
      <c r="AB73" s="2">
        <f t="shared" si="176"/>
        <v>153803.62840698168</v>
      </c>
      <c r="AC73" s="2">
        <f t="shared" si="176"/>
        <v>155341.6646910515</v>
      </c>
      <c r="AD73" s="2">
        <f t="shared" si="176"/>
        <v>156895.08133796201</v>
      </c>
      <c r="AE73" s="2">
        <f t="shared" si="176"/>
        <v>158464.03215134164</v>
      </c>
      <c r="AF73" s="2">
        <f t="shared" si="176"/>
        <v>160048.67247285505</v>
      </c>
      <c r="AG73" s="2">
        <f t="shared" si="176"/>
        <v>161649.15919758359</v>
      </c>
      <c r="AH73" s="2">
        <f t="shared" si="176"/>
        <v>163265.65078955944</v>
      </c>
      <c r="AI73" s="2">
        <f t="shared" si="176"/>
        <v>164898.30729745503</v>
      </c>
      <c r="AJ73" s="2">
        <f t="shared" si="176"/>
        <v>166547.29037042957</v>
      </c>
      <c r="AK73" s="2">
        <f t="shared" si="176"/>
        <v>168212.76327413387</v>
      </c>
      <c r="AL73" s="2">
        <f t="shared" si="176"/>
        <v>169894.89090687523</v>
      </c>
      <c r="AM73" s="2">
        <f t="shared" si="176"/>
        <v>171593.83981594397</v>
      </c>
      <c r="AN73" s="2">
        <f t="shared" si="176"/>
        <v>173309.7782141034</v>
      </c>
      <c r="AO73" s="2">
        <f t="shared" si="176"/>
        <v>175042.87599624443</v>
      </c>
      <c r="AP73" s="2">
        <f t="shared" si="176"/>
        <v>176793.30475620687</v>
      </c>
      <c r="AQ73" s="2">
        <f t="shared" si="176"/>
        <v>178561.23780376895</v>
      </c>
      <c r="AR73" s="2">
        <f t="shared" si="176"/>
        <v>180346.85018180663</v>
      </c>
      <c r="AS73" s="2">
        <f t="shared" si="176"/>
        <v>182150.3186836247</v>
      </c>
      <c r="AT73" s="2">
        <f t="shared" si="176"/>
        <v>183971.82187046096</v>
      </c>
      <c r="AU73" s="2">
        <f t="shared" si="176"/>
        <v>185811.54008916556</v>
      </c>
      <c r="AV73" s="2">
        <f t="shared" si="176"/>
        <v>187669.65549005722</v>
      </c>
      <c r="AW73" s="2">
        <f t="shared" si="176"/>
        <v>189546.35204495781</v>
      </c>
      <c r="AX73" s="2">
        <f t="shared" si="176"/>
        <v>191441.81556540739</v>
      </c>
      <c r="AY73" s="2">
        <f t="shared" si="176"/>
        <v>193356.23372106146</v>
      </c>
      <c r="AZ73" s="2">
        <f t="shared" si="176"/>
        <v>195289.79605827207</v>
      </c>
      <c r="BA73" s="2">
        <f t="shared" si="176"/>
        <v>197242.69401885479</v>
      </c>
      <c r="BB73" s="2">
        <f t="shared" si="176"/>
        <v>199215.12095904333</v>
      </c>
      <c r="BC73" s="2">
        <f t="shared" si="176"/>
        <v>201207.27216863376</v>
      </c>
      <c r="BD73" s="2">
        <f t="shared" si="176"/>
        <v>203219.34489032009</v>
      </c>
      <c r="BE73" s="2">
        <f t="shared" si="176"/>
        <v>205251.53833922331</v>
      </c>
      <c r="BF73" s="2">
        <f t="shared" ref="BF73:CK73" si="177">BE73*(1+$AB$76)</f>
        <v>207304.05372261553</v>
      </c>
      <c r="BG73" s="2">
        <f t="shared" si="177"/>
        <v>209377.09425984169</v>
      </c>
      <c r="BH73" s="2">
        <f t="shared" si="177"/>
        <v>211470.86520244009</v>
      </c>
      <c r="BI73" s="2">
        <f t="shared" si="177"/>
        <v>213585.57385446448</v>
      </c>
      <c r="BJ73" s="2">
        <f t="shared" si="177"/>
        <v>215721.42959300912</v>
      </c>
      <c r="BK73" s="2">
        <f t="shared" si="177"/>
        <v>217878.6438889392</v>
      </c>
      <c r="BL73" s="2">
        <f t="shared" si="177"/>
        <v>220057.4303278286</v>
      </c>
      <c r="BM73" s="2">
        <f t="shared" si="177"/>
        <v>222258.00463110689</v>
      </c>
      <c r="BN73" s="2">
        <f t="shared" si="177"/>
        <v>224480.58467741797</v>
      </c>
      <c r="BO73" s="2">
        <f t="shared" si="177"/>
        <v>226725.39052419216</v>
      </c>
      <c r="BP73" s="2">
        <f t="shared" si="177"/>
        <v>228992.64442943409</v>
      </c>
      <c r="BQ73" s="2">
        <f t="shared" si="177"/>
        <v>231282.57087372843</v>
      </c>
      <c r="BR73" s="2">
        <f t="shared" si="177"/>
        <v>233595.39658246571</v>
      </c>
      <c r="BS73" s="2">
        <f t="shared" si="177"/>
        <v>235931.35054829036</v>
      </c>
      <c r="BT73" s="2">
        <f t="shared" si="177"/>
        <v>238290.66405377327</v>
      </c>
      <c r="BU73" s="2">
        <f t="shared" si="177"/>
        <v>240673.570694311</v>
      </c>
      <c r="BV73" s="2">
        <f t="shared" si="177"/>
        <v>243080.30640125411</v>
      </c>
      <c r="BW73" s="2">
        <f t="shared" si="177"/>
        <v>245511.10946526667</v>
      </c>
      <c r="BX73" s="2">
        <f t="shared" si="177"/>
        <v>247966.22055991934</v>
      </c>
      <c r="BY73" s="2">
        <f t="shared" si="177"/>
        <v>250445.88276551853</v>
      </c>
      <c r="BZ73" s="2">
        <f t="shared" si="177"/>
        <v>252950.34159317371</v>
      </c>
      <c r="CA73" s="2">
        <f t="shared" si="177"/>
        <v>255479.84500910545</v>
      </c>
      <c r="CB73" s="2">
        <f t="shared" si="177"/>
        <v>258034.64345919652</v>
      </c>
      <c r="CC73" s="2">
        <f t="shared" si="177"/>
        <v>260614.9898937885</v>
      </c>
      <c r="CD73" s="2">
        <f t="shared" si="177"/>
        <v>263221.13979272638</v>
      </c>
      <c r="CE73" s="2">
        <f t="shared" si="177"/>
        <v>265853.35119065363</v>
      </c>
      <c r="CF73" s="2">
        <f t="shared" si="177"/>
        <v>268511.88470256014</v>
      </c>
      <c r="CG73" s="2">
        <f t="shared" si="177"/>
        <v>271197.00354958576</v>
      </c>
      <c r="CH73" s="2">
        <f t="shared" si="177"/>
        <v>273908.97358508164</v>
      </c>
      <c r="CI73" s="2">
        <f t="shared" si="177"/>
        <v>276648.06332093244</v>
      </c>
      <c r="CJ73" s="2">
        <f t="shared" si="177"/>
        <v>279414.54395414179</v>
      </c>
      <c r="CK73" s="2">
        <f t="shared" si="177"/>
        <v>282208.68939368322</v>
      </c>
      <c r="CL73" s="2">
        <f t="shared" ref="CL73:DQ73" si="178">CK73*(1+$AB$76)</f>
        <v>285030.77628762007</v>
      </c>
      <c r="CM73" s="2">
        <f t="shared" si="178"/>
        <v>287881.08405049628</v>
      </c>
      <c r="CN73" s="2">
        <f t="shared" si="178"/>
        <v>290759.89489100123</v>
      </c>
      <c r="CO73" s="2">
        <f t="shared" si="178"/>
        <v>293667.49383991124</v>
      </c>
      <c r="CP73" s="2">
        <f t="shared" si="178"/>
        <v>296604.16877831036</v>
      </c>
      <c r="CQ73" s="2">
        <f t="shared" si="178"/>
        <v>299570.21046609344</v>
      </c>
      <c r="CR73" s="2">
        <f t="shared" si="178"/>
        <v>302565.91257075436</v>
      </c>
      <c r="CS73" s="2">
        <f t="shared" si="178"/>
        <v>305591.57169646188</v>
      </c>
      <c r="CT73" s="2">
        <f t="shared" si="178"/>
        <v>308647.48741342651</v>
      </c>
      <c r="CU73" s="2">
        <f t="shared" si="178"/>
        <v>311733.9622875608</v>
      </c>
      <c r="CV73" s="2">
        <f t="shared" si="178"/>
        <v>314851.30191043642</v>
      </c>
      <c r="CW73" s="2">
        <f t="shared" si="178"/>
        <v>317999.81492954079</v>
      </c>
      <c r="CX73" s="2">
        <f t="shared" si="178"/>
        <v>321179.81307883619</v>
      </c>
      <c r="CY73" s="2">
        <f t="shared" si="178"/>
        <v>324391.61120962456</v>
      </c>
      <c r="CZ73" s="2">
        <f t="shared" si="178"/>
        <v>327635.52732172079</v>
      </c>
      <c r="DA73" s="2">
        <f t="shared" si="178"/>
        <v>330911.88259493798</v>
      </c>
      <c r="DB73" s="2">
        <f t="shared" si="178"/>
        <v>334221.00142088736</v>
      </c>
      <c r="DC73" s="2">
        <f t="shared" si="178"/>
        <v>337563.21143509622</v>
      </c>
      <c r="DD73" s="2">
        <f t="shared" si="178"/>
        <v>340938.84354944719</v>
      </c>
      <c r="DE73" s="2">
        <f t="shared" si="178"/>
        <v>344348.2319849417</v>
      </c>
      <c r="DF73" s="2">
        <f t="shared" si="178"/>
        <v>347791.71430479112</v>
      </c>
      <c r="DG73" s="2">
        <f t="shared" si="178"/>
        <v>351269.63144783903</v>
      </c>
      <c r="DH73" s="2">
        <f t="shared" si="178"/>
        <v>354782.32776231744</v>
      </c>
      <c r="DI73" s="2">
        <f t="shared" si="178"/>
        <v>358330.1510399406</v>
      </c>
      <c r="DJ73" s="2">
        <f t="shared" si="178"/>
        <v>361913.45255033998</v>
      </c>
      <c r="DK73" s="2">
        <f t="shared" si="178"/>
        <v>365532.58707584336</v>
      </c>
      <c r="DL73" s="2">
        <f t="shared" si="178"/>
        <v>369187.91294660181</v>
      </c>
      <c r="DM73" s="2">
        <f t="shared" si="178"/>
        <v>372879.79207606782</v>
      </c>
      <c r="DN73" s="2">
        <f t="shared" si="178"/>
        <v>376608.58999682852</v>
      </c>
      <c r="DO73" s="2">
        <f t="shared" si="178"/>
        <v>380374.67589679681</v>
      </c>
      <c r="DP73" s="2">
        <f t="shared" si="178"/>
        <v>384178.42265576479</v>
      </c>
      <c r="DQ73" s="2">
        <f t="shared" si="178"/>
        <v>388020.20688232244</v>
      </c>
      <c r="DR73" s="2">
        <f t="shared" ref="DR73:EO73" si="179">DQ73*(1+$AB$76)</f>
        <v>391900.40895114566</v>
      </c>
      <c r="DS73" s="2">
        <f t="shared" si="179"/>
        <v>395819.41304065712</v>
      </c>
      <c r="DT73" s="2">
        <f t="shared" si="179"/>
        <v>399777.60717106372</v>
      </c>
      <c r="DU73" s="2">
        <f t="shared" si="179"/>
        <v>403775.38324277435</v>
      </c>
      <c r="DV73" s="2">
        <f t="shared" si="179"/>
        <v>407813.13707520207</v>
      </c>
      <c r="DW73" s="2">
        <f t="shared" si="179"/>
        <v>411891.26844595408</v>
      </c>
      <c r="DX73" s="2">
        <f t="shared" si="179"/>
        <v>416010.18113041361</v>
      </c>
      <c r="DY73" s="2">
        <f t="shared" si="179"/>
        <v>420170.28294171777</v>
      </c>
      <c r="DZ73" s="2">
        <f t="shared" si="179"/>
        <v>424371.98577113496</v>
      </c>
      <c r="EA73" s="2">
        <f t="shared" si="179"/>
        <v>428615.70562884631</v>
      </c>
      <c r="EB73" s="2">
        <f t="shared" si="179"/>
        <v>432901.86268513475</v>
      </c>
      <c r="EC73" s="2">
        <f t="shared" si="179"/>
        <v>437230.88131198613</v>
      </c>
      <c r="ED73" s="2">
        <f t="shared" si="179"/>
        <v>441603.19012510602</v>
      </c>
      <c r="EE73" s="2">
        <f t="shared" si="179"/>
        <v>446019.22202635708</v>
      </c>
      <c r="EF73" s="2">
        <f t="shared" si="179"/>
        <v>450479.41424662067</v>
      </c>
      <c r="EG73" s="2">
        <f t="shared" si="179"/>
        <v>454984.20838908688</v>
      </c>
      <c r="EH73" s="2">
        <f t="shared" si="179"/>
        <v>459534.05047297775</v>
      </c>
      <c r="EI73" s="2">
        <f t="shared" si="179"/>
        <v>464129.39097770752</v>
      </c>
      <c r="EJ73" s="2">
        <f t="shared" si="179"/>
        <v>468770.68488748459</v>
      </c>
      <c r="EK73" s="2">
        <f t="shared" si="179"/>
        <v>473458.39173635945</v>
      </c>
      <c r="EL73" s="2">
        <f t="shared" si="179"/>
        <v>478192.97565372306</v>
      </c>
      <c r="EM73" s="2">
        <f t="shared" si="179"/>
        <v>482974.90541026031</v>
      </c>
      <c r="EN73" s="2">
        <f t="shared" si="179"/>
        <v>487804.65446436295</v>
      </c>
      <c r="EO73" s="2">
        <f t="shared" si="179"/>
        <v>492682.70100900659</v>
      </c>
    </row>
    <row r="75" spans="2:145" x14ac:dyDescent="0.2">
      <c r="B75" s="2" t="s">
        <v>48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80">U71/U72-1</f>
        <v>1.2125832341508973</v>
      </c>
      <c r="V75" s="6">
        <f t="shared" si="180"/>
        <v>1.2577379940315279</v>
      </c>
      <c r="W75" s="6">
        <f t="shared" si="180"/>
        <v>1.3038142796240075</v>
      </c>
      <c r="X75" s="6">
        <f t="shared" si="180"/>
        <v>1.3508308975755181</v>
      </c>
      <c r="Y75" s="6">
        <f t="shared" si="180"/>
        <v>1.3988070383423654</v>
      </c>
    </row>
    <row r="76" spans="2:145" x14ac:dyDescent="0.2">
      <c r="B76" s="2" t="s">
        <v>50</v>
      </c>
      <c r="Q76" s="6">
        <f>Q70/P70-1</f>
        <v>9</v>
      </c>
      <c r="R76" s="6">
        <f t="shared" ref="R76:T76" si="181">R70/Q70-1</f>
        <v>1</v>
      </c>
      <c r="S76" s="6">
        <f t="shared" si="181"/>
        <v>1</v>
      </c>
      <c r="T76" s="6">
        <f t="shared" si="181"/>
        <v>1</v>
      </c>
      <c r="U76" s="6">
        <f t="shared" ref="U76" si="182">U70/T70-1</f>
        <v>1</v>
      </c>
      <c r="V76" s="6">
        <f t="shared" ref="V76" si="183">V70/U70-1</f>
        <v>1</v>
      </c>
      <c r="W76" s="6">
        <f t="shared" ref="W76" si="184">W70/V70-1</f>
        <v>1</v>
      </c>
      <c r="X76" s="6">
        <f t="shared" ref="X76" si="185">X70/W70-1</f>
        <v>1</v>
      </c>
      <c r="Y76" s="6">
        <f t="shared" ref="Y76" si="186">Y70/X70-1</f>
        <v>1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51</v>
      </c>
      <c r="P78" s="2">
        <f>P70+O70</f>
        <v>5000</v>
      </c>
      <c r="Q78" s="2">
        <f>P78+Q70</f>
        <v>55000</v>
      </c>
      <c r="R78" s="2">
        <f t="shared" ref="R78:T78" si="187">Q78+R70</f>
        <v>155000</v>
      </c>
      <c r="S78" s="2">
        <f t="shared" si="187"/>
        <v>355000</v>
      </c>
      <c r="T78" s="2">
        <f t="shared" si="187"/>
        <v>755000</v>
      </c>
      <c r="U78" s="2">
        <f t="shared" ref="U78" si="188">T78+U70</f>
        <v>1555000</v>
      </c>
      <c r="V78" s="2">
        <f t="shared" ref="V78" si="189">U78+V70</f>
        <v>3155000</v>
      </c>
      <c r="W78" s="2">
        <f t="shared" ref="W78" si="190">V78+W70</f>
        <v>6355000</v>
      </c>
      <c r="X78" s="2">
        <f t="shared" ref="X78" si="191">W78+X70</f>
        <v>12755000</v>
      </c>
      <c r="Y78" s="2">
        <f t="shared" ref="Y78" si="192">X78+Y70</f>
        <v>25555000</v>
      </c>
      <c r="AA78" s="4" t="s">
        <v>17</v>
      </c>
      <c r="AB78" s="4">
        <f>NPV(AB77,P73:EO73)</f>
        <v>109673.42386645672</v>
      </c>
    </row>
    <row r="79" spans="2:145" x14ac:dyDescent="0.2">
      <c r="M79" s="6"/>
    </row>
    <row r="80" spans="2:145" x14ac:dyDescent="0.2">
      <c r="B80" s="2" t="s">
        <v>72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193">R80*1.1</f>
        <v>2706000</v>
      </c>
      <c r="T80" s="2">
        <f t="shared" si="193"/>
        <v>2976600.0000000005</v>
      </c>
      <c r="U80" s="2">
        <f t="shared" ref="U80:U82" si="194">T80*1.1</f>
        <v>3274260.0000000009</v>
      </c>
      <c r="V80" s="2">
        <f t="shared" ref="V80" si="195">U80*1.1</f>
        <v>3601686.0000000014</v>
      </c>
      <c r="W80" s="2">
        <f t="shared" ref="W80" si="196">V80*1.1</f>
        <v>3961854.600000002</v>
      </c>
      <c r="X80" s="2">
        <f t="shared" ref="X80" si="197">W80*1.1</f>
        <v>4358040.0600000024</v>
      </c>
      <c r="Y80" s="2">
        <f t="shared" ref="Y80" si="198">X80*1.1</f>
        <v>4793844.0660000034</v>
      </c>
    </row>
    <row r="81" spans="2:25" x14ac:dyDescent="0.2">
      <c r="B81" s="2" t="s">
        <v>73</v>
      </c>
      <c r="O81" s="2">
        <v>375000</v>
      </c>
      <c r="P81" s="2">
        <f>O81*1.2</f>
        <v>450000</v>
      </c>
      <c r="Q81" s="2">
        <f t="shared" ref="Q81:R81" si="199">P81*1.2</f>
        <v>540000</v>
      </c>
      <c r="R81" s="2">
        <f t="shared" si="199"/>
        <v>648000</v>
      </c>
      <c r="S81" s="2">
        <f t="shared" ref="S81" si="200">R81*1.2</f>
        <v>777600</v>
      </c>
      <c r="T81" s="2">
        <f t="shared" ref="T81" si="201">S81*1.2</f>
        <v>933120</v>
      </c>
      <c r="U81" s="2">
        <f t="shared" ref="U81" si="202">T81*1.2</f>
        <v>1119744</v>
      </c>
      <c r="V81" s="2">
        <f t="shared" ref="V81" si="203">U81*1.2</f>
        <v>1343692.8</v>
      </c>
      <c r="W81" s="2">
        <f t="shared" ref="W81" si="204">V81*1.2</f>
        <v>1612431.3600000001</v>
      </c>
      <c r="X81" s="2">
        <f t="shared" ref="X81" si="205">W81*1.2</f>
        <v>1934917.632</v>
      </c>
      <c r="Y81" s="2">
        <f t="shared" ref="Y81" si="206">X81*1.2</f>
        <v>2321901.1584000001</v>
      </c>
    </row>
    <row r="82" spans="2:25" x14ac:dyDescent="0.2">
      <c r="B82" s="2" t="s">
        <v>74</v>
      </c>
      <c r="O82" s="2">
        <v>950000</v>
      </c>
      <c r="P82" s="2">
        <f>O82*1.1</f>
        <v>1045000.0000000001</v>
      </c>
      <c r="Q82" s="2">
        <f t="shared" ref="Q82" si="207">P82*1.1</f>
        <v>1149500.0000000002</v>
      </c>
      <c r="R82" s="2">
        <f>Q82*1.1</f>
        <v>1264450.0000000005</v>
      </c>
      <c r="S82" s="2">
        <f t="shared" si="193"/>
        <v>1390895.0000000007</v>
      </c>
      <c r="T82" s="2">
        <f t="shared" si="193"/>
        <v>1529984.5000000009</v>
      </c>
      <c r="U82" s="2">
        <f t="shared" si="194"/>
        <v>1682982.9500000011</v>
      </c>
      <c r="V82" s="2">
        <f t="shared" ref="V82" si="208">U82*1.1</f>
        <v>1851281.2450000013</v>
      </c>
      <c r="W82" s="2">
        <f t="shared" ref="W82" si="209">V82*1.1</f>
        <v>2036409.3695000017</v>
      </c>
      <c r="X82" s="2">
        <f t="shared" ref="X82" si="210">W82*1.1</f>
        <v>2240050.3064500019</v>
      </c>
      <c r="Y82" s="2">
        <f t="shared" ref="Y82" si="211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12">SUM(P80:P82)</f>
        <v>3032500</v>
      </c>
      <c r="Q83" s="2">
        <f t="shared" si="212"/>
        <v>3739500</v>
      </c>
      <c r="R83" s="2">
        <f t="shared" ref="R83" si="213">SUM(R80:R82)</f>
        <v>4372450</v>
      </c>
      <c r="S83" s="2">
        <f t="shared" ref="S83" si="214">SUM(S80:S82)</f>
        <v>4874495.0000000009</v>
      </c>
      <c r="T83" s="2">
        <f t="shared" ref="T83" si="215">SUM(T80:T82)</f>
        <v>5439704.5000000019</v>
      </c>
      <c r="U83" s="2">
        <f t="shared" ref="U83:Y83" si="216">SUM(U80:U82)</f>
        <v>6076986.950000002</v>
      </c>
      <c r="V83" s="2">
        <f t="shared" si="216"/>
        <v>6796660.0450000027</v>
      </c>
      <c r="W83" s="2">
        <f t="shared" si="216"/>
        <v>7610695.3295000037</v>
      </c>
      <c r="X83" s="2">
        <f t="shared" si="216"/>
        <v>8533007.9984500036</v>
      </c>
      <c r="Y83" s="2">
        <f t="shared" si="216"/>
        <v>9579800.5614950061</v>
      </c>
    </row>
    <row r="85" spans="2:25" x14ac:dyDescent="0.2">
      <c r="B85" s="2" t="s">
        <v>75</v>
      </c>
      <c r="O85" s="6">
        <f t="shared" ref="O85:U85" si="217">O83/O46</f>
        <v>1.3993609386555892</v>
      </c>
      <c r="P85" s="6">
        <f t="shared" si="217"/>
        <v>1.4894400785854618</v>
      </c>
      <c r="Q85" s="6">
        <f t="shared" si="217"/>
        <v>1.3840772818121252</v>
      </c>
      <c r="R85" s="6">
        <f t="shared" si="217"/>
        <v>1.3247199045039477</v>
      </c>
      <c r="S85" s="6">
        <f t="shared" si="217"/>
        <v>1.219495079234113</v>
      </c>
      <c r="T85" s="6">
        <f t="shared" si="217"/>
        <v>1.1191528647117162</v>
      </c>
      <c r="U85" s="6">
        <f t="shared" si="217"/>
        <v>1.1422067419994453</v>
      </c>
      <c r="V85" s="6">
        <f t="shared" ref="V85:Y85" si="218">V83/V46</f>
        <v>1.1508254404994198</v>
      </c>
      <c r="W85" s="6">
        <f t="shared" si="218"/>
        <v>1.1403271811381426</v>
      </c>
      <c r="X85" s="6">
        <f t="shared" si="218"/>
        <v>1.1066993788644941</v>
      </c>
      <c r="Y85" s="6">
        <f t="shared" si="218"/>
        <v>1.0478955148099274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19">S80/R80-1</f>
        <v>0.10000000000000009</v>
      </c>
      <c r="T86" s="6">
        <f t="shared" si="219"/>
        <v>0.10000000000000009</v>
      </c>
      <c r="U86" s="6">
        <f t="shared" si="219"/>
        <v>0.10000000000000009</v>
      </c>
      <c r="V86" s="6">
        <f t="shared" ref="V86" si="220">V80/U80-1</f>
        <v>0.10000000000000009</v>
      </c>
      <c r="W86" s="6">
        <f t="shared" ref="W86" si="221">W80/V80-1</f>
        <v>0.10000000000000009</v>
      </c>
      <c r="X86" s="6">
        <f t="shared" ref="X86" si="222">X80/W80-1</f>
        <v>0.10000000000000009</v>
      </c>
      <c r="Y86" s="6">
        <f t="shared" ref="Y86" si="223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24">+O88+P18</f>
        <v>31318.622716714202</v>
      </c>
      <c r="Q88" s="2">
        <f t="shared" si="224"/>
        <v>53344.63357822103</v>
      </c>
      <c r="R88" s="2">
        <f t="shared" si="224"/>
        <v>84892.409163111384</v>
      </c>
      <c r="S88" s="2">
        <f t="shared" si="224"/>
        <v>129531.77172957483</v>
      </c>
      <c r="T88" s="2">
        <f t="shared" si="224"/>
        <v>192654.13873862475</v>
      </c>
      <c r="U88" s="2">
        <f t="shared" si="224"/>
        <v>273928.47908610851</v>
      </c>
      <c r="V88" s="2">
        <f t="shared" ref="V88:Y88" si="225">+U88+V18</f>
        <v>369697.95137672918</v>
      </c>
      <c r="W88" s="2">
        <f t="shared" si="225"/>
        <v>484156.95356390538</v>
      </c>
      <c r="X88" s="2">
        <f t="shared" si="225"/>
        <v>623351.28337165818</v>
      </c>
      <c r="Y88" s="2">
        <f t="shared" si="225"/>
        <v>796144.02475296101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81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77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82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83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84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85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86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87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88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89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90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91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92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93</v>
      </c>
      <c r="C106" s="2">
        <f t="shared" ref="C106" si="226">SUM(C92:C105)</f>
        <v>122060</v>
      </c>
      <c r="D106" s="2">
        <f t="shared" ref="D106:L106" si="227">SUM(D92:D105)</f>
        <v>0</v>
      </c>
      <c r="E106" s="2">
        <f t="shared" si="227"/>
        <v>0</v>
      </c>
      <c r="F106" s="2">
        <f t="shared" si="227"/>
        <v>0</v>
      </c>
      <c r="G106" s="2">
        <f t="shared" si="227"/>
        <v>125111</v>
      </c>
      <c r="L106" s="2">
        <f t="shared" si="227"/>
        <v>0</v>
      </c>
      <c r="M106" s="2">
        <f t="shared" ref="M106" si="228">SUM(M92:M105)</f>
        <v>0</v>
      </c>
      <c r="N106" s="2">
        <f t="shared" ref="N106" si="229">SUM(N92:N105)</f>
        <v>106618</v>
      </c>
      <c r="O106" s="2">
        <f t="shared" ref="O106" si="230">SUM(O92:O105)</f>
        <v>122070</v>
      </c>
    </row>
    <row r="108" spans="2:15" x14ac:dyDescent="0.2">
      <c r="B108" s="2" t="s">
        <v>94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95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100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97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98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99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101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102</v>
      </c>
      <c r="C115" s="2">
        <f t="shared" ref="C115" si="231">SUM(C108:C114)</f>
        <v>48390</v>
      </c>
      <c r="D115" s="2">
        <f t="shared" ref="D115:L115" si="232">SUM(D108:D114)</f>
        <v>0</v>
      </c>
      <c r="E115" s="2">
        <f t="shared" si="232"/>
        <v>0</v>
      </c>
      <c r="F115" s="2">
        <f t="shared" si="232"/>
        <v>0</v>
      </c>
      <c r="G115" s="2">
        <f t="shared" si="232"/>
        <v>49693</v>
      </c>
      <c r="L115" s="2">
        <f t="shared" si="232"/>
        <v>0</v>
      </c>
      <c r="M115" s="2">
        <f t="shared" ref="M115" si="233">SUM(M108:M114)</f>
        <v>0</v>
      </c>
      <c r="N115" s="2">
        <f t="shared" ref="N115" si="234">SUM(N108:N114)</f>
        <v>43009</v>
      </c>
      <c r="O115" s="2">
        <f t="shared" ref="O115" si="235">SUM(O108:O114)</f>
        <v>48390</v>
      </c>
    </row>
    <row r="116" spans="2:27" x14ac:dyDescent="0.2">
      <c r="B116" s="2" t="s">
        <v>103</v>
      </c>
      <c r="C116" s="2">
        <f t="shared" ref="C116" si="236">C106-C115</f>
        <v>73670</v>
      </c>
      <c r="D116" s="2">
        <f t="shared" ref="D116:L116" si="237">D106-D115</f>
        <v>0</v>
      </c>
      <c r="E116" s="2">
        <f t="shared" si="237"/>
        <v>0</v>
      </c>
      <c r="F116" s="2">
        <f t="shared" si="237"/>
        <v>0</v>
      </c>
      <c r="G116" s="2">
        <f t="shared" si="237"/>
        <v>75418</v>
      </c>
      <c r="L116" s="2">
        <f t="shared" si="237"/>
        <v>0</v>
      </c>
      <c r="M116" s="2">
        <f t="shared" ref="M116" si="238">M106-M115</f>
        <v>0</v>
      </c>
      <c r="N116" s="2">
        <f t="shared" ref="N116" si="239">N106-N115</f>
        <v>63609</v>
      </c>
      <c r="O116" s="2">
        <f t="shared" ref="O116" si="240">O106-O115</f>
        <v>73680</v>
      </c>
    </row>
    <row r="117" spans="2:27" x14ac:dyDescent="0.2">
      <c r="B117" s="2" t="s">
        <v>104</v>
      </c>
      <c r="C117" s="2">
        <f t="shared" ref="C117" si="241">C116+C115</f>
        <v>122060</v>
      </c>
      <c r="D117" s="2">
        <f t="shared" ref="D117:L117" si="242">D116+D115</f>
        <v>0</v>
      </c>
      <c r="E117" s="2">
        <f t="shared" si="242"/>
        <v>0</v>
      </c>
      <c r="F117" s="2">
        <f t="shared" si="242"/>
        <v>0</v>
      </c>
      <c r="G117" s="2">
        <f t="shared" si="242"/>
        <v>125111</v>
      </c>
      <c r="L117" s="2">
        <f t="shared" si="242"/>
        <v>0</v>
      </c>
      <c r="M117" s="2">
        <f t="shared" ref="M117" si="243">M116+M115</f>
        <v>0</v>
      </c>
      <c r="N117" s="2">
        <f t="shared" ref="N117" si="244">N116+N115</f>
        <v>106618</v>
      </c>
      <c r="O117" s="2">
        <f t="shared" ref="O117" si="245">O116+O115</f>
        <v>122070</v>
      </c>
    </row>
    <row r="119" spans="2:27" x14ac:dyDescent="0.2">
      <c r="B119" s="2" t="s">
        <v>106</v>
      </c>
      <c r="C119" s="2">
        <f>C18</f>
        <v>962</v>
      </c>
      <c r="D119" s="2">
        <f t="shared" ref="D119:U119" si="246">D18</f>
        <v>0</v>
      </c>
      <c r="E119" s="2">
        <f t="shared" si="246"/>
        <v>0</v>
      </c>
      <c r="F119" s="2">
        <f t="shared" si="246"/>
        <v>19798</v>
      </c>
      <c r="G119" s="2">
        <f t="shared" si="246"/>
        <v>633</v>
      </c>
      <c r="H119" s="2">
        <f t="shared" si="246"/>
        <v>0</v>
      </c>
      <c r="I119" s="2">
        <f t="shared" si="246"/>
        <v>0</v>
      </c>
      <c r="J119" s="2">
        <f t="shared" si="246"/>
        <v>0</v>
      </c>
      <c r="L119" s="2">
        <f t="shared" si="246"/>
        <v>5853</v>
      </c>
      <c r="M119" s="2">
        <f t="shared" si="246"/>
        <v>12805</v>
      </c>
      <c r="N119" s="2">
        <f t="shared" si="246"/>
        <v>14802</v>
      </c>
      <c r="O119" s="2">
        <f t="shared" si="246"/>
        <v>7142</v>
      </c>
      <c r="P119" s="2">
        <f t="shared" si="246"/>
        <v>14324.622716714202</v>
      </c>
      <c r="Q119" s="2">
        <f t="shared" si="246"/>
        <v>22026.010861506827</v>
      </c>
      <c r="R119" s="2">
        <f t="shared" si="246"/>
        <v>31547.775584890347</v>
      </c>
      <c r="S119" s="2">
        <f t="shared" si="246"/>
        <v>44639.362566463438</v>
      </c>
      <c r="T119" s="2">
        <f t="shared" si="246"/>
        <v>63122.367009049922</v>
      </c>
      <c r="U119" s="2">
        <f t="shared" si="246"/>
        <v>81274.340347483754</v>
      </c>
      <c r="V119" s="2">
        <f t="shared" ref="V119:Y119" si="247">V18</f>
        <v>95769.472290620644</v>
      </c>
      <c r="W119" s="2">
        <f t="shared" si="247"/>
        <v>114459.00218717621</v>
      </c>
      <c r="X119" s="2">
        <f t="shared" si="247"/>
        <v>139194.32980775283</v>
      </c>
      <c r="Y119" s="2">
        <f t="shared" si="247"/>
        <v>172792.74138130283</v>
      </c>
    </row>
    <row r="120" spans="2:27" x14ac:dyDescent="0.2">
      <c r="B120" s="2" t="s">
        <v>107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119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120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48">P122*1.2</f>
        <v>2878.5599999999995</v>
      </c>
      <c r="R122" s="2">
        <f t="shared" si="248"/>
        <v>3454.2719999999995</v>
      </c>
      <c r="S122" s="2">
        <f t="shared" si="248"/>
        <v>4145.1263999999992</v>
      </c>
      <c r="T122" s="2">
        <f t="shared" si="248"/>
        <v>4974.151679999999</v>
      </c>
      <c r="U122" s="2">
        <f>T122*1.15</f>
        <v>5720.2744319999983</v>
      </c>
      <c r="V122" s="2">
        <f t="shared" ref="V122:Y122" si="249">U122*1.15</f>
        <v>6578.3155967999974</v>
      </c>
      <c r="W122" s="2">
        <f t="shared" si="249"/>
        <v>7565.062936319996</v>
      </c>
      <c r="X122" s="2">
        <f t="shared" si="249"/>
        <v>8699.8223767679956</v>
      </c>
      <c r="Y122" s="2">
        <f t="shared" si="249"/>
        <v>10004.795733283194</v>
      </c>
    </row>
    <row r="123" spans="2:27" x14ac:dyDescent="0.2">
      <c r="B123" s="2" t="s">
        <v>121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50">P123*(1+Q30)</f>
        <v>576.47702955692648</v>
      </c>
      <c r="R123" s="2">
        <f t="shared" si="250"/>
        <v>726.75030413853403</v>
      </c>
      <c r="S123" s="2">
        <f t="shared" si="250"/>
        <v>910.10035069798391</v>
      </c>
      <c r="T123" s="2">
        <f t="shared" si="250"/>
        <v>1143.5563405318117</v>
      </c>
      <c r="U123" s="2">
        <f t="shared" si="250"/>
        <v>1326.2451467613148</v>
      </c>
      <c r="V123" s="2">
        <f t="shared" ref="V123:Y123" si="251">U123*(1+V30)</f>
        <v>1558.3773065009461</v>
      </c>
      <c r="W123" s="2">
        <f t="shared" si="251"/>
        <v>1859.0900892747072</v>
      </c>
      <c r="X123" s="2">
        <f t="shared" si="251"/>
        <v>2256.3067803655049</v>
      </c>
      <c r="Y123" s="2">
        <f t="shared" si="251"/>
        <v>2791.1126548831512</v>
      </c>
    </row>
    <row r="124" spans="2:27" x14ac:dyDescent="0.2">
      <c r="B124" s="2" t="s">
        <v>122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52">P124*(1+Q30)</f>
        <v>-125.62036763479293</v>
      </c>
      <c r="R124" s="2">
        <f t="shared" si="252"/>
        <v>-158.36648418541191</v>
      </c>
      <c r="S124" s="2">
        <f t="shared" si="252"/>
        <v>-198.3203749282174</v>
      </c>
      <c r="T124" s="2">
        <f t="shared" si="252"/>
        <v>-249.19287420543955</v>
      </c>
      <c r="U124" s="2">
        <f t="shared" si="252"/>
        <v>-289.00267377186856</v>
      </c>
      <c r="V124" s="2">
        <f t="shared" ref="V124:Y124" si="253">U124*(1+V30)</f>
        <v>-339.58669664050461</v>
      </c>
      <c r="W124" s="2">
        <f t="shared" si="253"/>
        <v>-405.11515378224954</v>
      </c>
      <c r="X124" s="2">
        <f t="shared" si="253"/>
        <v>-491.67282079606508</v>
      </c>
      <c r="Y124" s="2">
        <f t="shared" si="253"/>
        <v>-608.21260837752232</v>
      </c>
    </row>
    <row r="125" spans="2:27" x14ac:dyDescent="0.2">
      <c r="B125" s="2" t="s">
        <v>123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54">P125*(1+Q30)</f>
        <v>820.83445701090727</v>
      </c>
      <c r="R125" s="2">
        <f t="shared" si="254"/>
        <v>1034.8056569375544</v>
      </c>
      <c r="S125" s="2">
        <f t="shared" si="254"/>
        <v>1295.8742306953384</v>
      </c>
      <c r="T125" s="2">
        <f t="shared" si="254"/>
        <v>1628.2876848766393</v>
      </c>
      <c r="U125" s="2">
        <f t="shared" si="254"/>
        <v>1888.4147313586482</v>
      </c>
      <c r="V125" s="2">
        <f t="shared" ref="V125:Y125" si="255">U125*(1+V30)</f>
        <v>2218.9432095550783</v>
      </c>
      <c r="W125" s="2">
        <f t="shared" si="255"/>
        <v>2647.1223062210006</v>
      </c>
      <c r="X125" s="2">
        <f t="shared" si="255"/>
        <v>3212.7114454756584</v>
      </c>
      <c r="Y125" s="2">
        <f t="shared" si="255"/>
        <v>3974.2111533709335</v>
      </c>
    </row>
    <row r="126" spans="2:27" x14ac:dyDescent="0.2">
      <c r="B126" s="2" t="s">
        <v>124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56">P126*(1+Q30)</f>
        <v>295.98223607101897</v>
      </c>
      <c r="R126" s="2">
        <f t="shared" si="256"/>
        <v>373.13746958754587</v>
      </c>
      <c r="S126" s="2">
        <f t="shared" si="256"/>
        <v>467.27540394045747</v>
      </c>
      <c r="T126" s="2">
        <f t="shared" si="256"/>
        <v>587.1393748402138</v>
      </c>
      <c r="U126" s="2">
        <f t="shared" si="256"/>
        <v>680.9378066953617</v>
      </c>
      <c r="V126" s="2">
        <f t="shared" ref="V126:Y126" si="257">U126*(1+V30)</f>
        <v>800.12207975570971</v>
      </c>
      <c r="W126" s="2">
        <f t="shared" si="257"/>
        <v>954.51789658283485</v>
      </c>
      <c r="X126" s="2">
        <f t="shared" si="257"/>
        <v>1158.4619887249758</v>
      </c>
      <c r="Y126" s="2">
        <f t="shared" si="257"/>
        <v>1433.0488854922448</v>
      </c>
    </row>
    <row r="127" spans="2:27" x14ac:dyDescent="0.2">
      <c r="B127" s="2" t="s">
        <v>125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77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58">P128*(1+Q30)</f>
        <v>-1863.6555910750785</v>
      </c>
      <c r="R128" s="2">
        <f t="shared" si="258"/>
        <v>-2349.4644160657681</v>
      </c>
      <c r="S128" s="2">
        <f t="shared" si="258"/>
        <v>-2942.2050143460197</v>
      </c>
      <c r="T128" s="2">
        <f t="shared" si="258"/>
        <v>-3696.9299008834387</v>
      </c>
      <c r="U128" s="2">
        <f t="shared" si="258"/>
        <v>-4287.5328177388174</v>
      </c>
      <c r="V128" s="2">
        <f t="shared" ref="V128:Y128" si="259">U128*(1+V30)</f>
        <v>-5037.9779789269387</v>
      </c>
      <c r="W128" s="2">
        <f t="shared" si="259"/>
        <v>-6010.1330348791271</v>
      </c>
      <c r="X128" s="2">
        <f t="shared" si="259"/>
        <v>-7294.2693824950484</v>
      </c>
      <c r="Y128" s="2">
        <f t="shared" si="259"/>
        <v>-9023.2089708610511</v>
      </c>
      <c r="AA128" s="2" t="s">
        <v>135</v>
      </c>
    </row>
    <row r="129" spans="1:130" x14ac:dyDescent="0.2">
      <c r="B129" s="2" t="s">
        <v>82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60">P129*(1+Q30)</f>
        <v>1612.4148558054928</v>
      </c>
      <c r="R129" s="2">
        <f t="shared" si="260"/>
        <v>2032.7314476949446</v>
      </c>
      <c r="S129" s="2">
        <f t="shared" si="260"/>
        <v>2545.5642644895852</v>
      </c>
      <c r="T129" s="2">
        <f t="shared" si="260"/>
        <v>3198.5441524725597</v>
      </c>
      <c r="U129" s="2">
        <f t="shared" si="260"/>
        <v>3709.5274701950802</v>
      </c>
      <c r="V129" s="2">
        <f t="shared" ref="V129:Y129" si="261">U129*(1+V30)</f>
        <v>4358.8045856459294</v>
      </c>
      <c r="W129" s="2">
        <f t="shared" si="261"/>
        <v>5199.9027273146285</v>
      </c>
      <c r="X129" s="2">
        <f t="shared" si="261"/>
        <v>6310.9237409029183</v>
      </c>
      <c r="Y129" s="2">
        <f t="shared" si="261"/>
        <v>7806.7837541060062</v>
      </c>
      <c r="AA129" s="4" t="s">
        <v>17</v>
      </c>
      <c r="AB129" s="4">
        <f>AB78+AB49+AB71</f>
        <v>554227.2817715134</v>
      </c>
    </row>
    <row r="130" spans="1:130" x14ac:dyDescent="0.2">
      <c r="B130" s="2" t="s">
        <v>84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62">P130*(1+Q30)</f>
        <v>-1015.2879028017511</v>
      </c>
      <c r="R130" s="2">
        <f t="shared" si="262"/>
        <v>-1279.9482968410002</v>
      </c>
      <c r="S130" s="2">
        <f t="shared" si="262"/>
        <v>-1602.8633042143597</v>
      </c>
      <c r="T130" s="2">
        <f t="shared" si="262"/>
        <v>-2014.0245997425934</v>
      </c>
      <c r="U130" s="2">
        <f t="shared" si="262"/>
        <v>-2335.7750345945542</v>
      </c>
      <c r="V130" s="2">
        <f t="shared" ref="V130:Y130" si="263">U130*(1+V30)</f>
        <v>-2744.6048084643526</v>
      </c>
      <c r="W130" s="2">
        <f t="shared" si="263"/>
        <v>-3274.2183661853051</v>
      </c>
      <c r="X130" s="2">
        <f t="shared" si="263"/>
        <v>-3973.7940310914855</v>
      </c>
      <c r="Y130" s="2">
        <f t="shared" si="263"/>
        <v>-4915.6909444210714</v>
      </c>
    </row>
    <row r="131" spans="1:130" x14ac:dyDescent="0.2">
      <c r="B131" s="2" t="s">
        <v>83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64">P131*(1+Q30)</f>
        <v>-5632.2666201188667</v>
      </c>
      <c r="R131" s="2">
        <f t="shared" si="264"/>
        <v>-7100.4589416281251</v>
      </c>
      <c r="S131" s="2">
        <f t="shared" si="264"/>
        <v>-8891.8162621925421</v>
      </c>
      <c r="T131" s="2">
        <f t="shared" si="264"/>
        <v>-11172.716127046626</v>
      </c>
      <c r="U131" s="2">
        <f t="shared" si="264"/>
        <v>-12957.613030894876</v>
      </c>
      <c r="V131" s="2">
        <f t="shared" ref="V131:Y131" si="265">U131*(1+V30)</f>
        <v>-15225.57887814208</v>
      </c>
      <c r="W131" s="2">
        <f t="shared" si="265"/>
        <v>-18163.587648346616</v>
      </c>
      <c r="X131" s="2">
        <f t="shared" si="265"/>
        <v>-22044.454006377004</v>
      </c>
      <c r="Y131" s="2">
        <f t="shared" si="265"/>
        <v>-27269.587222186721</v>
      </c>
      <c r="AA131" s="2" t="s">
        <v>76</v>
      </c>
      <c r="AB131" s="6">
        <v>0.02</v>
      </c>
    </row>
    <row r="132" spans="1:130" x14ac:dyDescent="0.2">
      <c r="B132" s="2" t="s">
        <v>94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66">P132*(1+Q30)</f>
        <v>6174.3271105977683</v>
      </c>
      <c r="R132" s="2">
        <f t="shared" si="266"/>
        <v>7783.821167907643</v>
      </c>
      <c r="S132" s="2">
        <f t="shared" si="266"/>
        <v>9747.5822635951245</v>
      </c>
      <c r="T132" s="2">
        <f t="shared" si="266"/>
        <v>12248.00044724818</v>
      </c>
      <c r="U132" s="2">
        <f t="shared" si="266"/>
        <v>14204.679362924171</v>
      </c>
      <c r="V132" s="2">
        <f t="shared" ref="V132:Y132" si="267">U132*(1+V30)</f>
        <v>16690.918733508639</v>
      </c>
      <c r="W132" s="2">
        <f t="shared" si="267"/>
        <v>19911.687284530293</v>
      </c>
      <c r="X132" s="2">
        <f t="shared" si="267"/>
        <v>24166.055904332625</v>
      </c>
      <c r="Y132" s="2">
        <f t="shared" si="267"/>
        <v>29894.066285733563</v>
      </c>
      <c r="AA132" s="2" t="s">
        <v>15</v>
      </c>
      <c r="AB132" s="6">
        <v>0.01</v>
      </c>
    </row>
    <row r="133" spans="1:130" x14ac:dyDescent="0.2">
      <c r="B133" s="2" t="s">
        <v>96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68">P133*(1+Q30)</f>
        <v>863.85513085843911</v>
      </c>
      <c r="R133" s="2">
        <f t="shared" si="268"/>
        <v>1089.0407542613257</v>
      </c>
      <c r="S133" s="2">
        <f t="shared" si="268"/>
        <v>1363.7921673145909</v>
      </c>
      <c r="T133" s="2">
        <f t="shared" si="268"/>
        <v>1713.627710289461</v>
      </c>
      <c r="U133" s="2">
        <f t="shared" si="268"/>
        <v>1987.3882497736715</v>
      </c>
      <c r="V133" s="2">
        <f t="shared" ref="V133:Y133" si="269">U133*(1+V30)</f>
        <v>2335.2400234730594</v>
      </c>
      <c r="W133" s="2">
        <f t="shared" si="269"/>
        <v>2785.8603725847852</v>
      </c>
      <c r="X133" s="2">
        <f t="shared" si="269"/>
        <v>3381.0925484880099</v>
      </c>
      <c r="Y133" s="2">
        <f t="shared" si="269"/>
        <v>4182.503142541319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60</v>
      </c>
      <c r="C134" s="4">
        <f>SUM(C120:C133)</f>
        <v>242</v>
      </c>
      <c r="D134" s="4">
        <f t="shared" ref="D134:L134" si="270">SUM(D120:D133)</f>
        <v>0</v>
      </c>
      <c r="E134" s="4">
        <f t="shared" si="270"/>
        <v>0</v>
      </c>
      <c r="F134" s="4">
        <f t="shared" si="270"/>
        <v>0</v>
      </c>
      <c r="G134" s="4">
        <f t="shared" si="270"/>
        <v>2156</v>
      </c>
      <c r="H134" s="4">
        <f t="shared" si="270"/>
        <v>0</v>
      </c>
      <c r="I134" s="4">
        <f t="shared" si="270"/>
        <v>0</v>
      </c>
      <c r="J134" s="4">
        <f t="shared" si="270"/>
        <v>0</v>
      </c>
      <c r="L134" s="4">
        <f t="shared" si="270"/>
        <v>0</v>
      </c>
      <c r="M134" s="4">
        <f t="shared" ref="M134" si="271">SUM(M120:M133)</f>
        <v>14724</v>
      </c>
      <c r="N134" s="4">
        <f t="shared" ref="N134" si="272">SUM(N120:N133)</f>
        <v>13256</v>
      </c>
      <c r="O134" s="4">
        <f t="shared" ref="O134" si="273">SUM(O120:O133)</f>
        <v>14923</v>
      </c>
      <c r="P134" s="4">
        <f t="shared" ref="P134:U134" si="274">SUM(P121:P133,P119)</f>
        <v>17993.400722362996</v>
      </c>
      <c r="Q134" s="4">
        <f t="shared" si="274"/>
        <v>26611.63119977689</v>
      </c>
      <c r="R134" s="4">
        <f t="shared" si="274"/>
        <v>37154.096246697591</v>
      </c>
      <c r="S134" s="4">
        <f t="shared" si="274"/>
        <v>51479.472691515381</v>
      </c>
      <c r="T134" s="4">
        <f t="shared" si="274"/>
        <v>71482.810897430696</v>
      </c>
      <c r="U134" s="4">
        <f t="shared" si="274"/>
        <v>90921.883990191884</v>
      </c>
      <c r="V134" s="4">
        <f t="shared" ref="V134:Y134" si="275">SUM(V121:V133,V119)</f>
        <v>106962.44546368613</v>
      </c>
      <c r="W134" s="4">
        <f t="shared" si="275"/>
        <v>127529.19159681117</v>
      </c>
      <c r="X134" s="4">
        <f t="shared" si="275"/>
        <v>154575.5143520509</v>
      </c>
      <c r="Y134" s="4">
        <f t="shared" si="275"/>
        <v>191062.56324486688</v>
      </c>
      <c r="AA134" s="4" t="s">
        <v>17</v>
      </c>
      <c r="AB134" s="4">
        <f>NPV(AB133,P141:DZ141)+Main!O5-Main!O6+AB129</f>
        <v>1406383.5701872846</v>
      </c>
    </row>
    <row r="135" spans="1:130" x14ac:dyDescent="0.2">
      <c r="B135" s="2" t="s">
        <v>126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436.63544928502114</v>
      </c>
    </row>
    <row r="136" spans="1:130" x14ac:dyDescent="0.2">
      <c r="B136" s="2" t="s">
        <v>130</v>
      </c>
      <c r="M136" s="2">
        <v>936</v>
      </c>
      <c r="AA136" s="2" t="s">
        <v>18</v>
      </c>
      <c r="AB136" s="6">
        <f>AB135/Main!O2-1</f>
        <v>0.48012016706786831</v>
      </c>
    </row>
    <row r="137" spans="1:130" x14ac:dyDescent="0.2">
      <c r="B137" s="2" t="s">
        <v>127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128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131</v>
      </c>
      <c r="M139" s="2">
        <v>76</v>
      </c>
    </row>
    <row r="140" spans="1:130" s="4" customFormat="1" x14ac:dyDescent="0.2">
      <c r="A140" s="2"/>
      <c r="B140" s="4" t="s">
        <v>129</v>
      </c>
      <c r="C140" s="4">
        <f>C135</f>
        <v>-2777</v>
      </c>
      <c r="D140" s="4">
        <f t="shared" ref="D140:L140" si="276">D135</f>
        <v>0</v>
      </c>
      <c r="E140" s="4">
        <f t="shared" si="276"/>
        <v>0</v>
      </c>
      <c r="F140" s="4">
        <f t="shared" si="276"/>
        <v>0</v>
      </c>
      <c r="G140" s="4">
        <f t="shared" si="276"/>
        <v>-1492</v>
      </c>
      <c r="H140" s="4">
        <f t="shared" si="276"/>
        <v>0</v>
      </c>
      <c r="I140" s="4">
        <f t="shared" si="276"/>
        <v>0</v>
      </c>
      <c r="J140" s="4">
        <f t="shared" si="276"/>
        <v>0</v>
      </c>
      <c r="L140" s="4">
        <f t="shared" si="276"/>
        <v>0</v>
      </c>
      <c r="M140" s="4">
        <f t="shared" ref="M140:O140" si="277">M135</f>
        <v>-7158</v>
      </c>
      <c r="N140" s="4">
        <f t="shared" si="277"/>
        <v>-8898</v>
      </c>
      <c r="O140" s="4">
        <f t="shared" si="277"/>
        <v>-11339</v>
      </c>
      <c r="P140" s="4">
        <f>P5*-0.09</f>
        <v>-11255.820184944305</v>
      </c>
      <c r="Q140" s="4">
        <f t="shared" ref="Q140:U140" si="278">Q5*-0.09</f>
        <v>-15129.682661395382</v>
      </c>
      <c r="R140" s="4">
        <f t="shared" si="278"/>
        <v>-19073.615967213151</v>
      </c>
      <c r="S140" s="4">
        <f t="shared" si="278"/>
        <v>-23885.651622005207</v>
      </c>
      <c r="T140" s="4">
        <f t="shared" si="278"/>
        <v>-30012.721497282808</v>
      </c>
      <c r="U140" s="4">
        <f t="shared" si="278"/>
        <v>-34807.402850269114</v>
      </c>
      <c r="V140" s="4">
        <f t="shared" ref="V140:Y140" si="279">V5*-0.09</f>
        <v>-40899.728705931244</v>
      </c>
      <c r="W140" s="4">
        <f t="shared" si="279"/>
        <v>-48791.958131081046</v>
      </c>
      <c r="X140" s="4">
        <f t="shared" si="279"/>
        <v>-59216.939831795673</v>
      </c>
      <c r="Y140" s="4">
        <f t="shared" si="279"/>
        <v>-73252.959919397457</v>
      </c>
    </row>
    <row r="141" spans="1:130" s="4" customFormat="1" x14ac:dyDescent="0.2">
      <c r="A141" s="2"/>
      <c r="B141" s="4" t="s">
        <v>59</v>
      </c>
      <c r="C141" s="4">
        <f t="shared" ref="C141:J141" si="280">C134+C140</f>
        <v>-2535</v>
      </c>
      <c r="D141" s="4">
        <f t="shared" si="280"/>
        <v>0</v>
      </c>
      <c r="E141" s="4">
        <f t="shared" si="280"/>
        <v>0</v>
      </c>
      <c r="F141" s="4">
        <f t="shared" si="280"/>
        <v>0</v>
      </c>
      <c r="G141" s="4">
        <f t="shared" si="280"/>
        <v>664</v>
      </c>
      <c r="H141" s="4">
        <f t="shared" si="280"/>
        <v>0</v>
      </c>
      <c r="I141" s="4">
        <f t="shared" si="280"/>
        <v>0</v>
      </c>
      <c r="J141" s="4">
        <f t="shared" si="280"/>
        <v>0</v>
      </c>
      <c r="L141" s="4">
        <f t="shared" ref="L141:U141" si="281">L134+L140</f>
        <v>0</v>
      </c>
      <c r="M141" s="4">
        <f t="shared" si="281"/>
        <v>7566</v>
      </c>
      <c r="N141" s="4">
        <f t="shared" si="281"/>
        <v>4358</v>
      </c>
      <c r="O141" s="4">
        <f t="shared" si="281"/>
        <v>3584</v>
      </c>
      <c r="P141" s="4">
        <f t="shared" si="281"/>
        <v>6737.5805374186912</v>
      </c>
      <c r="Q141" s="4">
        <f t="shared" si="281"/>
        <v>11481.948538381508</v>
      </c>
      <c r="R141" s="4">
        <f t="shared" si="281"/>
        <v>18080.48027948444</v>
      </c>
      <c r="S141" s="4">
        <f t="shared" si="281"/>
        <v>27593.821069510173</v>
      </c>
      <c r="T141" s="4">
        <f t="shared" si="281"/>
        <v>41470.089400147888</v>
      </c>
      <c r="U141" s="4">
        <f t="shared" si="281"/>
        <v>56114.481139922769</v>
      </c>
      <c r="V141" s="4">
        <f t="shared" ref="V141" si="282">V134+V140</f>
        <v>66062.716757754883</v>
      </c>
      <c r="W141" s="4">
        <f t="shared" ref="W141" si="283">W134+W140</f>
        <v>78737.233465730125</v>
      </c>
      <c r="X141" s="4">
        <f t="shared" ref="X141" si="284">X134+X140</f>
        <v>95358.574520255235</v>
      </c>
      <c r="Y141" s="4">
        <f t="shared" ref="Y141" si="285">Y134+Y140</f>
        <v>117809.60332546942</v>
      </c>
      <c r="Z141" s="4">
        <f>Y141*(1+$AB$132)</f>
        <v>118987.69935872412</v>
      </c>
      <c r="AA141" s="4">
        <f>Z141*(1+$AB$132)</f>
        <v>120177.57635231136</v>
      </c>
      <c r="AB141" s="4">
        <f>AA141*(1+$AB$132)</f>
        <v>121379.35211583447</v>
      </c>
      <c r="AC141" s="4">
        <f>AB141*(1+$AB$132)</f>
        <v>122593.14563699281</v>
      </c>
      <c r="AD141" s="4">
        <f>AC141*(1+$AB$132)</f>
        <v>123819.07709336274</v>
      </c>
      <c r="AE141" s="4">
        <f>AD141*(1+$AB$132)</f>
        <v>125057.26786429636</v>
      </c>
      <c r="AF141" s="4">
        <f>AE141*(1+$AB$132)</f>
        <v>126307.84054293932</v>
      </c>
      <c r="AG141" s="4">
        <f>AF141*(1+$AB$132)</f>
        <v>127570.91894836871</v>
      </c>
      <c r="AH141" s="4">
        <f>AG141*(1+$AB$132)</f>
        <v>128846.6281378524</v>
      </c>
      <c r="AI141" s="4">
        <f>AH141*(1+$AB$132)</f>
        <v>130135.09441923093</v>
      </c>
      <c r="AJ141" s="4">
        <f>AI141*(1+$AB$132)</f>
        <v>131436.44536342323</v>
      </c>
      <c r="AK141" s="4">
        <f>AJ141*(1+$AB$132)</f>
        <v>132750.80981705748</v>
      </c>
      <c r="AL141" s="4">
        <f>AK141*(1+$AB$132)</f>
        <v>134078.31791522805</v>
      </c>
      <c r="AM141" s="4">
        <f>AL141*(1+$AB$132)</f>
        <v>135419.10109438034</v>
      </c>
      <c r="AN141" s="4">
        <f>AM141*(1+$AB$132)</f>
        <v>136773.29210532416</v>
      </c>
      <c r="AO141" s="4">
        <f>AN141*(1+$AB$132)</f>
        <v>138141.02502637741</v>
      </c>
      <c r="AP141" s="4">
        <f>AO141*(1+$AB$132)</f>
        <v>139522.43527664119</v>
      </c>
      <c r="AQ141" s="4">
        <f>AP141*(1+$AB$132)</f>
        <v>140917.6596294076</v>
      </c>
      <c r="AR141" s="4">
        <f>AQ141*(1+$AB$132)</f>
        <v>142326.83622570167</v>
      </c>
      <c r="AS141" s="4">
        <f>AR141*(1+$AB$132)</f>
        <v>143750.10458795869</v>
      </c>
      <c r="AT141" s="4">
        <f>AS141*(1+$AB$132)</f>
        <v>145187.60563383828</v>
      </c>
      <c r="AU141" s="4">
        <f>AT141*(1+$AB$132)</f>
        <v>146639.48169017668</v>
      </c>
      <c r="AV141" s="4">
        <f>AU141*(1+$AB$132)</f>
        <v>148105.87650707844</v>
      </c>
      <c r="AW141" s="4">
        <f>AV141*(1+$AB$132)</f>
        <v>149586.93527214922</v>
      </c>
      <c r="AX141" s="4">
        <f>AW141*(1+$AB$132)</f>
        <v>151082.80462487071</v>
      </c>
      <c r="AY141" s="4">
        <f>AX141*(1+$AB$132)</f>
        <v>152593.63267111941</v>
      </c>
      <c r="AZ141" s="4">
        <f>AY141*(1+$AB$132)</f>
        <v>154119.56899783062</v>
      </c>
      <c r="BA141" s="4">
        <f>AZ141*(1+$AB$132)</f>
        <v>155660.76468780893</v>
      </c>
      <c r="BB141" s="4">
        <f>BA141*(1+$AB$132)</f>
        <v>157217.37233468701</v>
      </c>
      <c r="BC141" s="4">
        <f>BB141*(1+$AB$132)</f>
        <v>158789.54605803388</v>
      </c>
      <c r="BD141" s="4">
        <f>BC141*(1+$AB$132)</f>
        <v>160377.44151861421</v>
      </c>
      <c r="BE141" s="4">
        <f>BD141*(1+$AB$132)</f>
        <v>161981.21593380035</v>
      </c>
      <c r="BF141" s="4">
        <f>BE141*(1+$AB$132)</f>
        <v>163601.02809313836</v>
      </c>
      <c r="BG141" s="4">
        <f>BF141*(1+$AB$132)</f>
        <v>165237.03837406976</v>
      </c>
      <c r="BH141" s="4">
        <f>BG141*(1+$AB$132)</f>
        <v>166889.40875781045</v>
      </c>
      <c r="BI141" s="4">
        <f>BH141*(1+$AB$132)</f>
        <v>168558.30284538856</v>
      </c>
      <c r="BJ141" s="4">
        <f>BI141*(1+$AB$132)</f>
        <v>170243.88587384246</v>
      </c>
      <c r="BK141" s="4">
        <f>BJ141*(1+$AB$132)</f>
        <v>171946.32473258089</v>
      </c>
      <c r="BL141" s="4">
        <f>BK141*(1+$AB$132)</f>
        <v>173665.78797990672</v>
      </c>
      <c r="BM141" s="4">
        <f>BL141*(1+$AB$132)</f>
        <v>175402.4458597058</v>
      </c>
      <c r="BN141" s="4">
        <f>BM141*(1+$AB$132)</f>
        <v>177156.47031830286</v>
      </c>
      <c r="BO141" s="4">
        <f>BN141*(1+$AB$132)</f>
        <v>178928.03502148588</v>
      </c>
      <c r="BP141" s="4">
        <f>BO141*(1+$AB$132)</f>
        <v>180717.31537170074</v>
      </c>
      <c r="BQ141" s="4">
        <f>BP141*(1+$AB$132)</f>
        <v>182524.48852541775</v>
      </c>
      <c r="BR141" s="4">
        <f>BQ141*(1+$AB$132)</f>
        <v>184349.73341067194</v>
      </c>
      <c r="BS141" s="4">
        <f>BR141*(1+$AB$132)</f>
        <v>186193.23074477864</v>
      </c>
      <c r="BT141" s="4">
        <f>BS141*(1+$AB$132)</f>
        <v>188055.16305222645</v>
      </c>
      <c r="BU141" s="4">
        <f>BT141*(1+$AB$132)</f>
        <v>189935.71468274872</v>
      </c>
      <c r="BV141" s="4">
        <f>BU141*(1+$AB$132)</f>
        <v>191835.07182957619</v>
      </c>
      <c r="BW141" s="4">
        <f>BV141*(1+$AB$132)</f>
        <v>193753.42254787195</v>
      </c>
      <c r="BX141" s="4">
        <f>BW141*(1+$AB$132)</f>
        <v>195690.95677335066</v>
      </c>
      <c r="BY141" s="4">
        <f>BX141*(1+$AB$132)</f>
        <v>197647.86634108415</v>
      </c>
      <c r="BZ141" s="4">
        <f>BY141*(1+$AB$132)</f>
        <v>199624.345004495</v>
      </c>
      <c r="CA141" s="4">
        <f>BZ141*(1+$AB$132)</f>
        <v>201620.58845453995</v>
      </c>
      <c r="CB141" s="4">
        <f>CA141*(1+$AB$132)</f>
        <v>203636.79433908535</v>
      </c>
      <c r="CC141" s="4">
        <f>CB141*(1+$AB$132)</f>
        <v>205673.1622824762</v>
      </c>
      <c r="CD141" s="4">
        <f>CC141*(1+$AB$132)</f>
        <v>207729.89390530097</v>
      </c>
      <c r="CE141" s="4">
        <f>CD141*(1+$AB$132)</f>
        <v>209807.19284435397</v>
      </c>
      <c r="CF141" s="4">
        <f>CE141*(1+$AB$132)</f>
        <v>211905.2647727975</v>
      </c>
      <c r="CG141" s="4">
        <f>CF141*(1+$AB$132)</f>
        <v>214024.31742052548</v>
      </c>
      <c r="CH141" s="4">
        <f>CG141*(1+$AB$132)</f>
        <v>216164.56059473072</v>
      </c>
      <c r="CI141" s="4">
        <f>CH141*(1+$AB$132)</f>
        <v>218326.20620067802</v>
      </c>
      <c r="CJ141" s="4">
        <f>CI141*(1+$AB$132)</f>
        <v>220509.46826268479</v>
      </c>
      <c r="CK141" s="4">
        <f>CJ141*(1+$AB$132)</f>
        <v>222714.56294531166</v>
      </c>
      <c r="CL141" s="4">
        <f>CK141*(1+$AB$132)</f>
        <v>224941.70857476478</v>
      </c>
      <c r="CM141" s="4">
        <f>CL141*(1+$AB$132)</f>
        <v>227191.12566051242</v>
      </c>
      <c r="CN141" s="4">
        <f>CM141*(1+$AB$132)</f>
        <v>229463.03691711754</v>
      </c>
      <c r="CO141" s="4">
        <f>CN141*(1+$AB$132)</f>
        <v>231757.66728628872</v>
      </c>
      <c r="CP141" s="4">
        <f>CO141*(1+$AB$132)</f>
        <v>234075.24395915162</v>
      </c>
      <c r="CQ141" s="4">
        <f>CP141*(1+$AB$132)</f>
        <v>236415.99639874313</v>
      </c>
      <c r="CR141" s="4">
        <f>CQ141*(1+$AB$132)</f>
        <v>238780.15636273057</v>
      </c>
      <c r="CS141" s="4">
        <f>CR141*(1+$AB$132)</f>
        <v>241167.95792635789</v>
      </c>
      <c r="CT141" s="4">
        <f>CS141*(1+$AB$132)</f>
        <v>243579.63750562147</v>
      </c>
      <c r="CU141" s="4">
        <f>CT141*(1+$AB$132)</f>
        <v>246015.43388067768</v>
      </c>
      <c r="CV141" s="4">
        <f>CU141*(1+$AB$132)</f>
        <v>248475.58821948446</v>
      </c>
      <c r="CW141" s="4">
        <f>CV141*(1+$AB$132)</f>
        <v>250960.34410167931</v>
      </c>
      <c r="CX141" s="4">
        <f>CW141*(1+$AB$132)</f>
        <v>253469.94754269611</v>
      </c>
      <c r="CY141" s="4">
        <f>CX141*(1+$AB$132)</f>
        <v>256004.64701812307</v>
      </c>
      <c r="CZ141" s="4">
        <f>CY141*(1+$AB$132)</f>
        <v>258564.6934883043</v>
      </c>
      <c r="DA141" s="4">
        <f>CZ141*(1+$AB$132)</f>
        <v>261150.34042318736</v>
      </c>
      <c r="DB141" s="4">
        <f>DA141*(1+$AB$132)</f>
        <v>263761.84382741922</v>
      </c>
      <c r="DC141" s="4">
        <f>DB141*(1+$AB$132)</f>
        <v>266399.46226569341</v>
      </c>
      <c r="DD141" s="4">
        <f>DC141*(1+$AB$132)</f>
        <v>269063.45688835037</v>
      </c>
      <c r="DE141" s="4">
        <f>DD141*(1+$AB$132)</f>
        <v>271754.09145723388</v>
      </c>
      <c r="DF141" s="4">
        <f>DE141*(1+$AB$132)</f>
        <v>274471.63237180625</v>
      </c>
      <c r="DG141" s="4">
        <f>DF141*(1+$AB$132)</f>
        <v>277216.34869552433</v>
      </c>
      <c r="DH141" s="4">
        <f>DG141*(1+$AB$132)</f>
        <v>279988.51218247955</v>
      </c>
      <c r="DI141" s="4">
        <f>DH141*(1+$AB$132)</f>
        <v>282788.39730430435</v>
      </c>
      <c r="DJ141" s="4">
        <f>DI141*(1+$AB$132)</f>
        <v>285616.28127734741</v>
      </c>
      <c r="DK141" s="4">
        <f>DJ141*(1+$AB$132)</f>
        <v>288472.4440901209</v>
      </c>
      <c r="DL141" s="4">
        <f>DK141*(1+$AB$132)</f>
        <v>291357.16853102209</v>
      </c>
      <c r="DM141" s="4">
        <f>DL141*(1+$AB$132)</f>
        <v>294270.74021633231</v>
      </c>
      <c r="DN141" s="4">
        <f>DM141*(1+$AB$132)</f>
        <v>297213.44761849561</v>
      </c>
      <c r="DO141" s="4">
        <f>DN141*(1+$AB$132)</f>
        <v>300185.58209468058</v>
      </c>
      <c r="DP141" s="4">
        <f>DO141*(1+$AB$132)</f>
        <v>303187.43791562738</v>
      </c>
      <c r="DQ141" s="4">
        <f>DP141*(1+$AB$132)</f>
        <v>306219.31229478365</v>
      </c>
      <c r="DR141" s="4">
        <f>DQ141*(1+$AB$132)</f>
        <v>309281.50541773147</v>
      </c>
      <c r="DS141" s="4">
        <f>DR141*(1+$AB$132)</f>
        <v>312374.32047190878</v>
      </c>
      <c r="DT141" s="4">
        <f>DS141*(1+$AB$132)</f>
        <v>315498.06367662788</v>
      </c>
      <c r="DU141" s="4">
        <f>DT141*(1+$AB$132)</f>
        <v>318653.04431339417</v>
      </c>
      <c r="DV141" s="4">
        <f>DU141*(1+$AB$132)</f>
        <v>321839.57475652813</v>
      </c>
      <c r="DW141" s="4">
        <f>DV141*(1+$AB$132)</f>
        <v>325057.97050409339</v>
      </c>
      <c r="DX141" s="4">
        <f>DW141*(1+$AB$132)</f>
        <v>328308.55020913435</v>
      </c>
      <c r="DY141" s="4">
        <f>DX141*(1+$AB$132)</f>
        <v>331591.63571122568</v>
      </c>
      <c r="DZ141" s="4">
        <f>DY141*(1+$AB$132)</f>
        <v>334907.55206833791</v>
      </c>
    </row>
    <row r="143" spans="1:130" x14ac:dyDescent="0.2">
      <c r="B143" s="2" t="s">
        <v>132</v>
      </c>
      <c r="M143" s="6">
        <f>-M140/M5</f>
        <v>8.7869190542829781E-2</v>
      </c>
      <c r="N143" s="6">
        <f t="shared" ref="N143:O143" si="286">-N140/N5</f>
        <v>9.1947134014652848E-2</v>
      </c>
      <c r="O143" s="6">
        <f t="shared" si="286"/>
        <v>0.11607124577745931</v>
      </c>
      <c r="P143" s="6">
        <f t="shared" ref="P143:U143" si="287">-P140/P5</f>
        <v>0.09</v>
      </c>
      <c r="Q143" s="6">
        <f t="shared" si="287"/>
        <v>0.09</v>
      </c>
      <c r="R143" s="6">
        <f t="shared" si="287"/>
        <v>9.0000000000000011E-2</v>
      </c>
      <c r="S143" s="6">
        <f t="shared" si="287"/>
        <v>0.09</v>
      </c>
      <c r="T143" s="6">
        <f t="shared" si="287"/>
        <v>0.09</v>
      </c>
      <c r="U143" s="6">
        <f t="shared" si="287"/>
        <v>0.09</v>
      </c>
      <c r="V143" s="6">
        <f t="shared" ref="V143:Y143" si="288">-V140/V5</f>
        <v>0.09</v>
      </c>
      <c r="W143" s="6">
        <f t="shared" si="288"/>
        <v>0.09</v>
      </c>
      <c r="X143" s="6">
        <f t="shared" si="288"/>
        <v>0.09</v>
      </c>
      <c r="Y143" s="6">
        <f t="shared" si="288"/>
        <v>0.09</v>
      </c>
    </row>
    <row r="144" spans="1:130" x14ac:dyDescent="0.2">
      <c r="B144" s="2" t="s">
        <v>133</v>
      </c>
      <c r="M144" s="6">
        <f>M134/M5</f>
        <v>0.18074685129262724</v>
      </c>
      <c r="N144" s="6">
        <f t="shared" ref="N144:O144" si="289">N134/N5</f>
        <v>0.13698035609105846</v>
      </c>
      <c r="O144" s="6">
        <f t="shared" si="289"/>
        <v>0.15275872658409254</v>
      </c>
      <c r="P144" s="6">
        <f t="shared" ref="P144:U144" si="290">P134/P5</f>
        <v>0.1438727732323562</v>
      </c>
      <c r="Q144" s="6">
        <f t="shared" si="290"/>
        <v>0.1583011925353251</v>
      </c>
      <c r="R144" s="6">
        <f t="shared" si="290"/>
        <v>0.17531382974003312</v>
      </c>
      <c r="S144" s="6">
        <f t="shared" si="290"/>
        <v>0.19397220622476072</v>
      </c>
      <c r="T144" s="6">
        <f t="shared" si="290"/>
        <v>0.2143575343992451</v>
      </c>
      <c r="U144" s="6">
        <f t="shared" si="290"/>
        <v>0.23509279317155379</v>
      </c>
      <c r="V144" s="6">
        <f t="shared" ref="V144:Y144" si="291">V134/V5</f>
        <v>0.23537124563703299</v>
      </c>
      <c r="W144" s="6">
        <f t="shared" si="291"/>
        <v>0.23523604469568568</v>
      </c>
      <c r="X144" s="6">
        <f t="shared" si="291"/>
        <v>0.23492933493694051</v>
      </c>
      <c r="Y144" s="6">
        <f t="shared" si="291"/>
        <v>0.23474315182565883</v>
      </c>
    </row>
    <row r="145" spans="2:25" x14ac:dyDescent="0.2">
      <c r="B145" s="2" t="s">
        <v>134</v>
      </c>
      <c r="M145" s="6">
        <f>M141/M5</f>
        <v>9.2877660749797447E-2</v>
      </c>
      <c r="N145" s="6">
        <f t="shared" ref="N145:O145" si="292">N141/N5</f>
        <v>4.5033222076405609E-2</v>
      </c>
      <c r="O145" s="6">
        <f t="shared" si="292"/>
        <v>3.6687480806633227E-2</v>
      </c>
      <c r="P145" s="6">
        <f t="shared" ref="P145:U145" si="293">P141/P5</f>
        <v>5.3872773232356203E-2</v>
      </c>
      <c r="Q145" s="6">
        <f t="shared" si="293"/>
        <v>6.8301192535325086E-2</v>
      </c>
      <c r="R145" s="6">
        <f t="shared" si="293"/>
        <v>8.5313829740033112E-2</v>
      </c>
      <c r="S145" s="6">
        <f t="shared" si="293"/>
        <v>0.10397220622476071</v>
      </c>
      <c r="T145" s="6">
        <f t="shared" si="293"/>
        <v>0.1243575343992451</v>
      </c>
      <c r="U145" s="6">
        <f t="shared" si="293"/>
        <v>0.1450927931715538</v>
      </c>
      <c r="V145" s="6">
        <f t="shared" ref="V145:Y145" si="294">V141/V5</f>
        <v>0.14537124563703296</v>
      </c>
      <c r="W145" s="6">
        <f t="shared" si="294"/>
        <v>0.14523604469568568</v>
      </c>
      <c r="X145" s="6">
        <f t="shared" si="294"/>
        <v>0.14492933493694055</v>
      </c>
      <c r="Y145" s="6">
        <f t="shared" si="294"/>
        <v>0.14474315182565883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2025-06-08T08:19:36Z</dcterms:modified>
</cp:coreProperties>
</file>