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937A0E2-FEFA-40A7-97EE-02F8BD350424}" xr6:coauthVersionLast="47" xr6:coauthVersionMax="47" xr10:uidLastSave="{00000000-0000-0000-0000-000000000000}"/>
  <bookViews>
    <workbookView xWindow="1605" yWindow="1425" windowWidth="22335" windowHeight="13875" xr2:uid="{3429F372-D7C1-4064-99DD-3C34B787F131}"/>
  </bookViews>
  <sheets>
    <sheet name="Main" sheetId="1" r:id="rId1"/>
    <sheet name="Drugs" sheetId="6" r:id="rId2"/>
    <sheet name="Todo" sheetId="3" r:id="rId3"/>
    <sheet name="Private" sheetId="5" r:id="rId4"/>
    <sheet name="Funds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O111" i="1"/>
  <c r="N111" i="1"/>
  <c r="M111" i="1"/>
  <c r="K111" i="1"/>
  <c r="J111" i="1"/>
  <c r="F111" i="1" s="1"/>
  <c r="H111" i="1"/>
  <c r="G111" i="1"/>
  <c r="L111" i="1" l="1"/>
  <c r="K112" i="1"/>
  <c r="J112" i="1"/>
  <c r="F112" i="1" s="1"/>
  <c r="H112" i="1"/>
  <c r="G112" i="1"/>
  <c r="L112" i="1" l="1"/>
  <c r="O110" i="1"/>
  <c r="N110" i="1"/>
  <c r="M110" i="1"/>
  <c r="K110" i="1"/>
  <c r="J110" i="1"/>
  <c r="H110" i="1"/>
  <c r="G110" i="1"/>
  <c r="F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O4" i="1"/>
  <c r="N4" i="1"/>
  <c r="M4" i="1"/>
  <c r="K4" i="1"/>
  <c r="J4" i="1"/>
  <c r="H4" i="1"/>
  <c r="G4" i="1"/>
  <c r="L4" i="1" l="1"/>
  <c r="O6" i="1"/>
  <c r="N6" i="1"/>
  <c r="M6" i="1"/>
  <c r="K6" i="1"/>
  <c r="J6" i="1"/>
  <c r="H6" i="1"/>
  <c r="G6" i="1"/>
  <c r="F6" i="1"/>
  <c r="L6" i="1" l="1"/>
  <c r="O11" i="1"/>
  <c r="N11" i="1"/>
  <c r="M11" i="1"/>
  <c r="K11" i="1"/>
  <c r="J11" i="1"/>
  <c r="H11" i="1"/>
  <c r="G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  <c r="B2" i="1"/>
</calcChain>
</file>

<file path=xl/sharedStrings.xml><?xml version="1.0" encoding="utf-8"?>
<sst xmlns="http://schemas.openxmlformats.org/spreadsheetml/2006/main" count="255" uniqueCount="246">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</sst>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Trials"/>
      <sheetName val="GLP-1s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>
        <row r="4">
          <cell r="K4">
            <v>947.73500000000001</v>
          </cell>
        </row>
        <row r="6">
          <cell r="K6">
            <v>3220</v>
          </cell>
        </row>
        <row r="7">
          <cell r="K7">
            <v>38515</v>
          </cell>
        </row>
        <row r="8">
          <cell r="K8">
            <v>803908.08499999996</v>
          </cell>
        </row>
      </sheetData>
      <sheetData sheetId="1">
        <row r="29">
          <cell r="AD29">
            <v>0.02</v>
          </cell>
        </row>
        <row r="30">
          <cell r="AD30">
            <v>-0.01</v>
          </cell>
        </row>
        <row r="31">
          <cell r="AD31">
            <v>7.0000000000000007E-2</v>
          </cell>
        </row>
        <row r="32">
          <cell r="AD32">
            <v>746543.52415987698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K3">
            <v>1766.4</v>
          </cell>
        </row>
        <row r="5">
          <cell r="K5">
            <v>5176</v>
          </cell>
        </row>
        <row r="6">
          <cell r="K6">
            <v>72471</v>
          </cell>
        </row>
        <row r="7">
          <cell r="K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416521.27804997418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Sheet3"/>
    </sheetNames>
    <sheetDataSet>
      <sheetData sheetId="0"/>
      <sheetData sheetId="1">
        <row r="39">
          <cell r="AA39">
            <v>0.02</v>
          </cell>
        </row>
        <row r="40">
          <cell r="AA40">
            <v>-0.01</v>
          </cell>
        </row>
        <row r="41">
          <cell r="AA41">
            <v>0.08</v>
          </cell>
        </row>
        <row r="42">
          <cell r="AA42">
            <v>275409.72230189055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8.5000000000000006E-2</v>
          </cell>
        </row>
        <row r="92">
          <cell r="AA92">
            <v>150356.31716833118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  <row r="11">
          <cell r="K11">
            <v>95.771000000000001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2766.8919999999998</v>
          </cell>
        </row>
      </sheetData>
      <sheetData sheetId="1">
        <row r="15">
          <cell r="X15">
            <v>0.02</v>
          </cell>
        </row>
        <row r="16">
          <cell r="X16">
            <v>-0.01</v>
          </cell>
        </row>
        <row r="17">
          <cell r="X17">
            <v>0.08</v>
          </cell>
        </row>
        <row r="18">
          <cell r="X18">
            <v>8323.8042332358727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  <row r="9">
          <cell r="N9">
            <v>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5" Type="http://schemas.openxmlformats.org/officeDocument/2006/relationships/hyperlink" Target="MRK.xlsx" TargetMode="External"/><Relationship Id="rId4" Type="http://schemas.openxmlformats.org/officeDocument/2006/relationships/hyperlink" Target="BM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P131"/>
  <sheetViews>
    <sheetView tabSelected="1" zoomScale="145" zoomScaleNormal="14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RANDBETWEEN(1,B123)</f>
        <v>71</v>
      </c>
      <c r="F2" s="2">
        <f>SUM(F4:F1048576)</f>
        <v>1299404.5226</v>
      </c>
      <c r="L2" s="3" t="e">
        <f>AVERAGE(L4:L1048576)</f>
        <v>#DIV/0!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762</v>
      </c>
      <c r="F4" s="2">
        <f>E4*J4</f>
        <v>722174.07000000007</v>
      </c>
      <c r="G4" s="2">
        <f>[1]Main!$K$6-[1]Main!$K$7</f>
        <v>-35295</v>
      </c>
      <c r="H4" s="2">
        <f>[1]Main!$K$8</f>
        <v>803908.08499999996</v>
      </c>
      <c r="I4" t="s">
        <v>240</v>
      </c>
      <c r="J4" s="2">
        <f>[1]Main!$K$4</f>
        <v>947.73500000000001</v>
      </c>
      <c r="K4" s="2">
        <f>[1]Model!$AD$32</f>
        <v>746543.52415987698</v>
      </c>
      <c r="L4" s="3">
        <f>(K4/J4)/E4-1</f>
        <v>3.3744570972863874E-2</v>
      </c>
      <c r="M4" s="3">
        <f>[1]Model!$AD$29</f>
        <v>0.02</v>
      </c>
      <c r="N4" s="3">
        <f>[1]Model!$AD$30</f>
        <v>-0.01</v>
      </c>
      <c r="O4" s="3">
        <f>[1]Model!$AD$31</f>
        <v>7.0000000000000007E-2</v>
      </c>
    </row>
    <row r="5" spans="2:16" x14ac:dyDescent="0.2">
      <c r="B5">
        <f>B4+1</f>
        <v>2</v>
      </c>
      <c r="C5" t="s">
        <v>26</v>
      </c>
      <c r="D5" t="s">
        <v>113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E6*J6</f>
        <v>344448</v>
      </c>
      <c r="G6" s="2">
        <f>[2]Main!$K$5-[2]Main!$K$6</f>
        <v>-67295</v>
      </c>
      <c r="H6" s="2">
        <f>[2]Main!$K$7</f>
        <v>411743</v>
      </c>
      <c r="I6" t="s">
        <v>240</v>
      </c>
      <c r="J6" s="2">
        <f>[2]Main!$K$3</f>
        <v>1766.4</v>
      </c>
      <c r="K6" s="2">
        <f>[2]Model!$AC$41</f>
        <v>416521.27804997418</v>
      </c>
      <c r="L6" s="3">
        <f>(K6/J6)/E6-1</f>
        <v>0.20924284086414824</v>
      </c>
      <c r="M6" s="3">
        <f>[2]Model!$AC$38</f>
        <v>0.02</v>
      </c>
      <c r="N6" s="3">
        <f>[2]Model!$AC$39</f>
        <v>-0.01</v>
      </c>
      <c r="O6" s="3">
        <f>[2]Model!$AC$40</f>
        <v>7.0000000000000007E-2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79</v>
      </c>
      <c r="F11" s="2">
        <f>E11*J11</f>
        <v>0</v>
      </c>
      <c r="G11" s="2">
        <f>[3]Main!$P$5-[3]Main!$P$6</f>
        <v>0</v>
      </c>
      <c r="H11" s="2">
        <f>[3]Main!$P$7</f>
        <v>0</v>
      </c>
      <c r="I11" t="s">
        <v>240</v>
      </c>
      <c r="J11" s="2">
        <f>[3]Main!$P$3</f>
        <v>0</v>
      </c>
      <c r="K11" s="2">
        <f>[3]Model!$AA$42</f>
        <v>275409.72230189055</v>
      </c>
      <c r="L11" s="3" t="e">
        <f>(K11/J11)/E11-1</f>
        <v>#DIV/0!</v>
      </c>
      <c r="M11" s="3">
        <f>[3]Model!$AA$39</f>
        <v>0.02</v>
      </c>
      <c r="N11" s="3">
        <f>[3]Model!$AA$40</f>
        <v>-0.01</v>
      </c>
      <c r="O11" s="3">
        <f>[3]Model!$AA$41</f>
        <v>0.08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[4]Main!$M$5-[4]Main!$M$6</f>
        <v>-17085</v>
      </c>
      <c r="H15" s="2">
        <f>[4]Main!$M$7</f>
        <v>157648.97700000001</v>
      </c>
      <c r="I15" t="s">
        <v>240</v>
      </c>
      <c r="J15" s="2">
        <f>[4]Main!$M$3</f>
        <v>1243.9290000000001</v>
      </c>
      <c r="K15" s="2">
        <f>[4]Model!$AA$92</f>
        <v>150356.31716833118</v>
      </c>
      <c r="L15" s="3">
        <f>(K15/J15)/E15-1</f>
        <v>6.9664649345622554E-2</v>
      </c>
      <c r="M15" s="3">
        <f>[4]Model!$AA$89</f>
        <v>0.02</v>
      </c>
      <c r="N15" s="3">
        <f>[4]Model!$AA$90</f>
        <v>-0.01</v>
      </c>
      <c r="O15" s="6">
        <f>[4]Model!$AA$91</f>
        <v>8.5000000000000006E-2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5" x14ac:dyDescent="0.2">
      <c r="B17">
        <f t="shared" si="0"/>
        <v>14</v>
      </c>
      <c r="C17" t="s">
        <v>42</v>
      </c>
      <c r="D17" t="s">
        <v>110</v>
      </c>
    </row>
    <row r="18" spans="2:15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[5]Main!$L$5-[5]Main!$L$6</f>
        <v>-39128</v>
      </c>
      <c r="H18" s="2">
        <f>[5]Main!$L$7</f>
        <v>128671.51999999999</v>
      </c>
      <c r="I18" t="s">
        <v>240</v>
      </c>
      <c r="J18" s="2">
        <f>[5]Main!$L$3</f>
        <v>2035.08</v>
      </c>
      <c r="K18" s="2">
        <f>[5]Model!$Y$48</f>
        <v>104952.78625217403</v>
      </c>
      <c r="L18" s="3">
        <f>(K18/J18)/E18-1</f>
        <v>0.17208689419596235</v>
      </c>
      <c r="M18" s="3">
        <f>[5]Model!$Y$45</f>
        <v>0.02</v>
      </c>
      <c r="N18" s="3">
        <f>[5]Model!$Y$46</f>
        <v>-0.01</v>
      </c>
      <c r="O18" s="3">
        <f>[5]Model!$Y$47</f>
        <v>0.08</v>
      </c>
    </row>
    <row r="19" spans="2:15" x14ac:dyDescent="0.2">
      <c r="B19">
        <f t="shared" si="0"/>
        <v>16</v>
      </c>
      <c r="C19" t="s">
        <v>37</v>
      </c>
      <c r="D19" t="s">
        <v>124</v>
      </c>
    </row>
    <row r="20" spans="2:15" x14ac:dyDescent="0.2">
      <c r="B20">
        <f t="shared" si="0"/>
        <v>17</v>
      </c>
      <c r="C20" t="s">
        <v>41</v>
      </c>
      <c r="D20" t="s">
        <v>125</v>
      </c>
    </row>
    <row r="21" spans="2:15" x14ac:dyDescent="0.2">
      <c r="B21">
        <f t="shared" si="0"/>
        <v>18</v>
      </c>
      <c r="C21" t="s">
        <v>38</v>
      </c>
      <c r="D21" t="s">
        <v>126</v>
      </c>
    </row>
    <row r="22" spans="2:15" x14ac:dyDescent="0.2">
      <c r="B22">
        <f t="shared" si="0"/>
        <v>19</v>
      </c>
      <c r="C22" t="s">
        <v>39</v>
      </c>
      <c r="D22" t="s">
        <v>127</v>
      </c>
    </row>
    <row r="23" spans="2:15" x14ac:dyDescent="0.2">
      <c r="B23">
        <f t="shared" si="0"/>
        <v>20</v>
      </c>
      <c r="C23" t="s">
        <v>40</v>
      </c>
      <c r="D23" t="s">
        <v>109</v>
      </c>
    </row>
    <row r="24" spans="2:15" x14ac:dyDescent="0.2">
      <c r="B24">
        <f t="shared" si="0"/>
        <v>21</v>
      </c>
      <c r="C24" t="s">
        <v>45</v>
      </c>
      <c r="D24" t="s">
        <v>128</v>
      </c>
    </row>
    <row r="25" spans="2:15" x14ac:dyDescent="0.2">
      <c r="B25">
        <f t="shared" si="0"/>
        <v>22</v>
      </c>
      <c r="C25" t="s">
        <v>46</v>
      </c>
      <c r="D25" t="s">
        <v>129</v>
      </c>
    </row>
    <row r="26" spans="2:15" x14ac:dyDescent="0.2">
      <c r="B26">
        <f t="shared" si="0"/>
        <v>23</v>
      </c>
      <c r="C26" t="s">
        <v>47</v>
      </c>
      <c r="D26" t="s">
        <v>130</v>
      </c>
    </row>
    <row r="27" spans="2:15" x14ac:dyDescent="0.2">
      <c r="B27">
        <f t="shared" si="0"/>
        <v>24</v>
      </c>
      <c r="C27" t="s">
        <v>48</v>
      </c>
      <c r="D27" t="s">
        <v>131</v>
      </c>
    </row>
    <row r="28" spans="2:15" x14ac:dyDescent="0.2">
      <c r="B28">
        <f t="shared" si="0"/>
        <v>25</v>
      </c>
      <c r="C28" t="s">
        <v>49</v>
      </c>
      <c r="D28" t="s">
        <v>132</v>
      </c>
    </row>
    <row r="29" spans="2:15" x14ac:dyDescent="0.2">
      <c r="B29">
        <f t="shared" si="0"/>
        <v>26</v>
      </c>
      <c r="C29" t="s">
        <v>50</v>
      </c>
      <c r="D29" t="s">
        <v>133</v>
      </c>
    </row>
    <row r="30" spans="2:15" x14ac:dyDescent="0.2">
      <c r="B30">
        <f t="shared" si="0"/>
        <v>27</v>
      </c>
      <c r="C30" t="s">
        <v>51</v>
      </c>
      <c r="D30" t="s">
        <v>139</v>
      </c>
    </row>
    <row r="31" spans="2:15" x14ac:dyDescent="0.2">
      <c r="B31">
        <f t="shared" si="0"/>
        <v>28</v>
      </c>
      <c r="C31" t="s">
        <v>52</v>
      </c>
      <c r="D31" t="s">
        <v>134</v>
      </c>
    </row>
    <row r="32" spans="2:15" x14ac:dyDescent="0.2">
      <c r="B32">
        <f t="shared" si="0"/>
        <v>29</v>
      </c>
      <c r="C32" t="s">
        <v>53</v>
      </c>
      <c r="D32" t="s">
        <v>135</v>
      </c>
    </row>
    <row r="33" spans="2:4" x14ac:dyDescent="0.2">
      <c r="B33">
        <f t="shared" si="0"/>
        <v>30</v>
      </c>
      <c r="C33" t="s">
        <v>54</v>
      </c>
      <c r="D33" t="s">
        <v>136</v>
      </c>
    </row>
    <row r="34" spans="2:4" x14ac:dyDescent="0.2">
      <c r="B34">
        <f t="shared" si="0"/>
        <v>31</v>
      </c>
      <c r="C34" t="s">
        <v>55</v>
      </c>
      <c r="D34" t="s">
        <v>137</v>
      </c>
    </row>
    <row r="35" spans="2:4" x14ac:dyDescent="0.2">
      <c r="B35">
        <f t="shared" si="0"/>
        <v>32</v>
      </c>
      <c r="C35" t="s">
        <v>56</v>
      </c>
      <c r="D35" t="s">
        <v>138</v>
      </c>
    </row>
    <row r="36" spans="2:4" x14ac:dyDescent="0.2">
      <c r="B36">
        <f t="shared" si="0"/>
        <v>33</v>
      </c>
      <c r="C36" t="s">
        <v>57</v>
      </c>
      <c r="D36" t="s">
        <v>140</v>
      </c>
    </row>
    <row r="37" spans="2:4" x14ac:dyDescent="0.2">
      <c r="B37">
        <f t="shared" si="0"/>
        <v>34</v>
      </c>
      <c r="C37" t="s">
        <v>58</v>
      </c>
      <c r="D37" t="s">
        <v>141</v>
      </c>
    </row>
    <row r="38" spans="2:4" x14ac:dyDescent="0.2">
      <c r="B38">
        <f t="shared" si="0"/>
        <v>35</v>
      </c>
      <c r="C38" t="s">
        <v>59</v>
      </c>
      <c r="D38" t="s">
        <v>142</v>
      </c>
    </row>
    <row r="39" spans="2:4" x14ac:dyDescent="0.2">
      <c r="B39">
        <f t="shared" si="0"/>
        <v>36</v>
      </c>
      <c r="C39" t="s">
        <v>145</v>
      </c>
      <c r="D39" t="s">
        <v>143</v>
      </c>
    </row>
    <row r="40" spans="2:4" x14ac:dyDescent="0.2">
      <c r="B40">
        <f t="shared" si="0"/>
        <v>37</v>
      </c>
      <c r="C40" t="s">
        <v>60</v>
      </c>
      <c r="D40" t="s">
        <v>144</v>
      </c>
    </row>
    <row r="41" spans="2:4" x14ac:dyDescent="0.2">
      <c r="B41">
        <f t="shared" si="0"/>
        <v>38</v>
      </c>
      <c r="C41" t="s">
        <v>61</v>
      </c>
      <c r="D41" t="s">
        <v>146</v>
      </c>
    </row>
    <row r="42" spans="2:4" x14ac:dyDescent="0.2">
      <c r="B42">
        <f t="shared" si="0"/>
        <v>39</v>
      </c>
      <c r="C42" t="s">
        <v>62</v>
      </c>
      <c r="D42" t="s">
        <v>147</v>
      </c>
    </row>
    <row r="43" spans="2:4" x14ac:dyDescent="0.2">
      <c r="B43">
        <f t="shared" si="0"/>
        <v>40</v>
      </c>
      <c r="C43" t="s">
        <v>63</v>
      </c>
      <c r="D43" t="s">
        <v>148</v>
      </c>
    </row>
    <row r="44" spans="2:4" x14ac:dyDescent="0.2">
      <c r="B44">
        <f t="shared" si="0"/>
        <v>41</v>
      </c>
      <c r="C44" t="s">
        <v>64</v>
      </c>
      <c r="D44" t="s">
        <v>149</v>
      </c>
    </row>
    <row r="45" spans="2:4" x14ac:dyDescent="0.2">
      <c r="B45">
        <f t="shared" si="0"/>
        <v>42</v>
      </c>
      <c r="C45" t="s">
        <v>65</v>
      </c>
      <c r="D45" t="s">
        <v>150</v>
      </c>
    </row>
    <row r="46" spans="2:4" x14ac:dyDescent="0.2">
      <c r="B46">
        <f t="shared" si="0"/>
        <v>43</v>
      </c>
      <c r="C46" t="s">
        <v>66</v>
      </c>
      <c r="D46" t="s">
        <v>151</v>
      </c>
    </row>
    <row r="47" spans="2:4" x14ac:dyDescent="0.2">
      <c r="B47">
        <f t="shared" si="0"/>
        <v>44</v>
      </c>
      <c r="C47" t="s">
        <v>67</v>
      </c>
      <c r="D47" t="s">
        <v>152</v>
      </c>
    </row>
    <row r="48" spans="2:4" x14ac:dyDescent="0.2">
      <c r="B48">
        <f t="shared" si="0"/>
        <v>45</v>
      </c>
      <c r="C48" t="s">
        <v>68</v>
      </c>
      <c r="D48" t="s">
        <v>153</v>
      </c>
    </row>
    <row r="49" spans="2:4" x14ac:dyDescent="0.2">
      <c r="B49">
        <f t="shared" si="0"/>
        <v>46</v>
      </c>
      <c r="C49" t="s">
        <v>69</v>
      </c>
      <c r="D49" t="s">
        <v>107</v>
      </c>
    </row>
    <row r="50" spans="2:4" x14ac:dyDescent="0.2">
      <c r="B50">
        <f t="shared" si="0"/>
        <v>47</v>
      </c>
      <c r="C50" t="s">
        <v>74</v>
      </c>
      <c r="D50" t="s">
        <v>154</v>
      </c>
    </row>
    <row r="51" spans="2:4" x14ac:dyDescent="0.2">
      <c r="B51">
        <f t="shared" si="0"/>
        <v>48</v>
      </c>
      <c r="C51" t="s">
        <v>70</v>
      </c>
      <c r="D51" t="s">
        <v>155</v>
      </c>
    </row>
    <row r="52" spans="2:4" x14ac:dyDescent="0.2">
      <c r="B52">
        <f t="shared" si="0"/>
        <v>49</v>
      </c>
      <c r="C52" t="s">
        <v>71</v>
      </c>
      <c r="D52" t="s">
        <v>156</v>
      </c>
    </row>
    <row r="53" spans="2:4" x14ac:dyDescent="0.2">
      <c r="B53">
        <f t="shared" si="0"/>
        <v>50</v>
      </c>
      <c r="C53" t="s">
        <v>72</v>
      </c>
      <c r="D53" t="s">
        <v>157</v>
      </c>
    </row>
    <row r="54" spans="2:4" x14ac:dyDescent="0.2">
      <c r="B54">
        <f t="shared" si="0"/>
        <v>51</v>
      </c>
      <c r="C54" t="s">
        <v>73</v>
      </c>
      <c r="D54" t="s">
        <v>158</v>
      </c>
    </row>
    <row r="55" spans="2:4" x14ac:dyDescent="0.2">
      <c r="B55">
        <f t="shared" si="0"/>
        <v>52</v>
      </c>
      <c r="C55" t="s">
        <v>75</v>
      </c>
      <c r="D55" t="s">
        <v>111</v>
      </c>
    </row>
    <row r="56" spans="2:4" x14ac:dyDescent="0.2">
      <c r="B56">
        <f t="shared" si="0"/>
        <v>53</v>
      </c>
      <c r="C56" t="s">
        <v>76</v>
      </c>
      <c r="D56" t="s">
        <v>159</v>
      </c>
    </row>
    <row r="57" spans="2:4" x14ac:dyDescent="0.2">
      <c r="B57">
        <f t="shared" si="0"/>
        <v>54</v>
      </c>
      <c r="C57" t="s">
        <v>77</v>
      </c>
      <c r="D57" t="s">
        <v>160</v>
      </c>
    </row>
    <row r="58" spans="2:4" x14ac:dyDescent="0.2">
      <c r="B58">
        <f t="shared" si="0"/>
        <v>55</v>
      </c>
      <c r="C58" t="s">
        <v>78</v>
      </c>
      <c r="D58" t="s">
        <v>161</v>
      </c>
    </row>
    <row r="59" spans="2:4" x14ac:dyDescent="0.2">
      <c r="B59">
        <f t="shared" si="0"/>
        <v>56</v>
      </c>
      <c r="C59" t="s">
        <v>79</v>
      </c>
      <c r="D59" t="s">
        <v>162</v>
      </c>
    </row>
    <row r="60" spans="2:4" x14ac:dyDescent="0.2">
      <c r="B60">
        <f t="shared" si="0"/>
        <v>57</v>
      </c>
      <c r="C60" t="s">
        <v>80</v>
      </c>
      <c r="D60" t="s">
        <v>163</v>
      </c>
    </row>
    <row r="61" spans="2:4" x14ac:dyDescent="0.2">
      <c r="B61">
        <f t="shared" si="0"/>
        <v>58</v>
      </c>
      <c r="C61" t="s">
        <v>81</v>
      </c>
      <c r="D61" t="s">
        <v>164</v>
      </c>
    </row>
    <row r="62" spans="2:4" x14ac:dyDescent="0.2">
      <c r="B62">
        <f t="shared" si="0"/>
        <v>59</v>
      </c>
      <c r="C62" t="s">
        <v>82</v>
      </c>
      <c r="D62" t="s">
        <v>165</v>
      </c>
    </row>
    <row r="63" spans="2:4" x14ac:dyDescent="0.2">
      <c r="B63">
        <f t="shared" si="0"/>
        <v>60</v>
      </c>
      <c r="C63" t="s">
        <v>83</v>
      </c>
      <c r="D63" t="s">
        <v>166</v>
      </c>
    </row>
    <row r="64" spans="2:4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5" x14ac:dyDescent="0.2">
      <c r="B97">
        <f t="shared" si="1"/>
        <v>94</v>
      </c>
      <c r="C97" t="s">
        <v>202</v>
      </c>
      <c r="D97" t="s">
        <v>234</v>
      </c>
    </row>
    <row r="98" spans="2:15" x14ac:dyDescent="0.2">
      <c r="B98">
        <f t="shared" si="1"/>
        <v>95</v>
      </c>
      <c r="C98" t="s">
        <v>203</v>
      </c>
      <c r="D98" t="s">
        <v>235</v>
      </c>
    </row>
    <row r="99" spans="2:15" x14ac:dyDescent="0.2">
      <c r="B99">
        <f t="shared" si="1"/>
        <v>96</v>
      </c>
      <c r="C99" t="s">
        <v>204</v>
      </c>
      <c r="D99" t="s">
        <v>223</v>
      </c>
    </row>
    <row r="100" spans="2:15" x14ac:dyDescent="0.2">
      <c r="B100">
        <f t="shared" si="1"/>
        <v>97</v>
      </c>
      <c r="C100" t="s">
        <v>205</v>
      </c>
      <c r="D100" t="s">
        <v>224</v>
      </c>
    </row>
    <row r="101" spans="2:15" x14ac:dyDescent="0.2">
      <c r="B101">
        <f t="shared" si="1"/>
        <v>98</v>
      </c>
      <c r="C101" t="s">
        <v>206</v>
      </c>
      <c r="D101" t="s">
        <v>222</v>
      </c>
    </row>
    <row r="102" spans="2:15" x14ac:dyDescent="0.2">
      <c r="B102">
        <f t="shared" si="1"/>
        <v>99</v>
      </c>
      <c r="C102" t="s">
        <v>207</v>
      </c>
      <c r="D102" t="s">
        <v>219</v>
      </c>
    </row>
    <row r="103" spans="2:15" x14ac:dyDescent="0.2">
      <c r="B103">
        <f t="shared" si="1"/>
        <v>100</v>
      </c>
      <c r="C103" t="s">
        <v>208</v>
      </c>
      <c r="D103" t="s">
        <v>220</v>
      </c>
    </row>
    <row r="104" spans="2:15" x14ac:dyDescent="0.2">
      <c r="B104">
        <f t="shared" si="1"/>
        <v>101</v>
      </c>
      <c r="C104" t="s">
        <v>209</v>
      </c>
      <c r="D104" t="s">
        <v>218</v>
      </c>
    </row>
    <row r="105" spans="2:15" x14ac:dyDescent="0.2">
      <c r="B105">
        <f t="shared" si="1"/>
        <v>102</v>
      </c>
      <c r="C105" t="s">
        <v>210</v>
      </c>
      <c r="D105" t="s">
        <v>221</v>
      </c>
    </row>
    <row r="106" spans="2:15" x14ac:dyDescent="0.2">
      <c r="B106">
        <f t="shared" si="1"/>
        <v>103</v>
      </c>
      <c r="C106" t="s">
        <v>211</v>
      </c>
      <c r="D106" t="s">
        <v>217</v>
      </c>
    </row>
    <row r="107" spans="2:15" x14ac:dyDescent="0.2">
      <c r="B107">
        <f t="shared" si="1"/>
        <v>104</v>
      </c>
      <c r="C107" t="s">
        <v>212</v>
      </c>
      <c r="D107" t="s">
        <v>216</v>
      </c>
    </row>
    <row r="108" spans="2:15" x14ac:dyDescent="0.2">
      <c r="B108">
        <f t="shared" si="1"/>
        <v>105</v>
      </c>
      <c r="C108" t="s">
        <v>213</v>
      </c>
      <c r="D108" t="s">
        <v>215</v>
      </c>
    </row>
    <row r="109" spans="2:15" x14ac:dyDescent="0.2">
      <c r="B109">
        <f t="shared" si="1"/>
        <v>106</v>
      </c>
      <c r="C109" t="s">
        <v>214</v>
      </c>
      <c r="D109" t="s">
        <v>112</v>
      </c>
    </row>
    <row r="110" spans="2:15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>E110*J110</f>
        <v>956.16639999999995</v>
      </c>
      <c r="G110" s="2">
        <f>[6]Main!$K$5-[6]Main!$K$6</f>
        <v>115.771</v>
      </c>
      <c r="H110" s="2">
        <f>[6]Main!$K$7</f>
        <v>1028.2138</v>
      </c>
      <c r="I110" t="s">
        <v>243</v>
      </c>
      <c r="J110" s="2">
        <f>[6]Main!$K$3</f>
        <v>85.372</v>
      </c>
      <c r="K110" s="2">
        <f>[6]Main!$K$11</f>
        <v>95.771000000000001</v>
      </c>
      <c r="L110" s="3">
        <f>(K110/J110)/E110-1</f>
        <v>-0.89983856366423254</v>
      </c>
      <c r="M110" s="3">
        <f>[6]Model!$R$6</f>
        <v>0.02</v>
      </c>
      <c r="N110" s="3">
        <f>[6]Model!$R$7</f>
        <v>-0.01</v>
      </c>
      <c r="O110" s="3">
        <f>[6]Model!$R$8</f>
        <v>0.09</v>
      </c>
    </row>
    <row r="111" spans="2:15" x14ac:dyDescent="0.2">
      <c r="B111">
        <f>B110+1</f>
        <v>108</v>
      </c>
      <c r="C111" s="1" t="s">
        <v>238</v>
      </c>
      <c r="D111" t="s">
        <v>239</v>
      </c>
      <c r="E111" s="4">
        <v>16</v>
      </c>
      <c r="F111" s="2">
        <f>E111*J111</f>
        <v>1572.432</v>
      </c>
      <c r="G111" s="2">
        <f>[7]Main!$K$5-[7]Main!$K$6</f>
        <v>-1194.46</v>
      </c>
      <c r="H111" s="2">
        <f>[7]Main!$K$7</f>
        <v>2766.8919999999998</v>
      </c>
      <c r="I111" t="s">
        <v>240</v>
      </c>
      <c r="J111" s="2">
        <f>[7]Main!$K$3</f>
        <v>98.277000000000001</v>
      </c>
      <c r="K111" s="2">
        <f>[7]Model!$X$18</f>
        <v>8323.8042332358727</v>
      </c>
      <c r="L111" s="3">
        <f>(K111/J111)/E111-1</f>
        <v>4.2935861348763398</v>
      </c>
      <c r="M111" s="3">
        <f>[7]Model!$X$15</f>
        <v>0.02</v>
      </c>
      <c r="N111" s="3">
        <f>[7]Model!$X$16</f>
        <v>-0.01</v>
      </c>
      <c r="O111" s="3">
        <f>[7]Model!$X$17</f>
        <v>0.08</v>
      </c>
    </row>
    <row r="112" spans="2:15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>E112*J112</f>
        <v>146.35720000000001</v>
      </c>
      <c r="G112" s="2">
        <f>[8]Main!$K$6-[8]Main!$K$7</f>
        <v>70</v>
      </c>
      <c r="H112" s="2">
        <f>[8]Main!$K$8</f>
        <v>76.357200000000006</v>
      </c>
      <c r="I112" t="s">
        <v>243</v>
      </c>
      <c r="J112" s="2">
        <f>[8]Main!$K$4</f>
        <v>66.525999999999996</v>
      </c>
      <c r="K112" s="2">
        <f>[8]Main!$N$9</f>
        <v>40</v>
      </c>
      <c r="L112" s="3">
        <f>(K112/J112)/E112-1</f>
        <v>-0.72669605595078346</v>
      </c>
    </row>
    <row r="113" spans="2:12" x14ac:dyDescent="0.2">
      <c r="B113">
        <f t="shared" si="1"/>
        <v>110</v>
      </c>
      <c r="C113" t="s">
        <v>245</v>
      </c>
      <c r="D113" t="s">
        <v>244</v>
      </c>
      <c r="E113" s="4">
        <v>61.2</v>
      </c>
      <c r="F113" s="2">
        <f>E113*J113</f>
        <v>0</v>
      </c>
      <c r="L113" s="3"/>
    </row>
    <row r="114" spans="2:12" x14ac:dyDescent="0.2">
      <c r="B114">
        <f t="shared" si="1"/>
        <v>111</v>
      </c>
    </row>
    <row r="115" spans="2:12" x14ac:dyDescent="0.2">
      <c r="B115">
        <f t="shared" si="1"/>
        <v>112</v>
      </c>
    </row>
    <row r="116" spans="2:12" x14ac:dyDescent="0.2">
      <c r="B116">
        <f t="shared" si="1"/>
        <v>113</v>
      </c>
    </row>
    <row r="117" spans="2:12" x14ac:dyDescent="0.2">
      <c r="B117">
        <f t="shared" si="1"/>
        <v>114</v>
      </c>
    </row>
    <row r="118" spans="2:12" x14ac:dyDescent="0.2">
      <c r="B118">
        <f t="shared" si="1"/>
        <v>115</v>
      </c>
    </row>
    <row r="119" spans="2:12" x14ac:dyDescent="0.2">
      <c r="B119">
        <f t="shared" si="1"/>
        <v>116</v>
      </c>
    </row>
    <row r="120" spans="2:12" x14ac:dyDescent="0.2">
      <c r="B120">
        <f t="shared" si="1"/>
        <v>117</v>
      </c>
    </row>
    <row r="121" spans="2:12" x14ac:dyDescent="0.2">
      <c r="B121">
        <f t="shared" si="1"/>
        <v>118</v>
      </c>
    </row>
    <row r="122" spans="2:12" x14ac:dyDescent="0.2">
      <c r="B122">
        <f t="shared" si="1"/>
        <v>119</v>
      </c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J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8BF-D09A-47BA-AACB-0EB0B3F0A6A9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96508E18-CFB3-42A3-A7C9-FC9A9C323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7C-CCC5-4844-966F-F587F103EF60}">
  <dimension ref="A1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0F78121F-1FC8-4698-B036-297F19128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Drugs</vt:lpstr>
      <vt:lpstr>Todo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2025-08-03T02:34:47Z</dcterms:modified>
</cp:coreProperties>
</file>