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86F0ACB6-4BD8-48DE-8156-790AB0D93653}" xr6:coauthVersionLast="47" xr6:coauthVersionMax="47" xr10:uidLastSave="{00000000-0000-0000-0000-000000000000}"/>
  <bookViews>
    <workbookView xWindow="3645" yWindow="270" windowWidth="22200" windowHeight="14805" activeTab="5" xr2:uid="{80AA02A1-A633-4BF9-AB9C-1D96487F2D3E}"/>
  </bookViews>
  <sheets>
    <sheet name="Main" sheetId="2" r:id="rId1"/>
    <sheet name="Model" sheetId="1" r:id="rId2"/>
    <sheet name="IP" sheetId="3" r:id="rId3"/>
    <sheet name="Literature" sheetId="4" r:id="rId4"/>
    <sheet name="remicade" sheetId="5" r:id="rId5"/>
    <sheet name="darzalex" sheetId="7" r:id="rId6"/>
    <sheet name="stelar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2" i="1" l="1"/>
  <c r="X3" i="1"/>
  <c r="Y3" i="1" s="1"/>
  <c r="X4" i="1"/>
  <c r="Y4" i="1"/>
  <c r="Z4" i="1"/>
  <c r="AA4" i="1"/>
  <c r="AB4" i="1"/>
  <c r="AC4" i="1"/>
  <c r="AD4" i="1"/>
  <c r="AE4" i="1" s="1"/>
  <c r="AF4" i="1" s="1"/>
  <c r="X5" i="1"/>
  <c r="Y5" i="1"/>
  <c r="Z5" i="1" s="1"/>
  <c r="AA5" i="1" s="1"/>
  <c r="AB5" i="1" s="1"/>
  <c r="AC5" i="1" s="1"/>
  <c r="AD5" i="1" s="1"/>
  <c r="AE5" i="1" s="1"/>
  <c r="AF5" i="1" s="1"/>
  <c r="X6" i="1"/>
  <c r="Y6" i="1"/>
  <c r="Z6" i="1"/>
  <c r="AA6" i="1"/>
  <c r="AB6" i="1"/>
  <c r="AC6" i="1" s="1"/>
  <c r="AD6" i="1" s="1"/>
  <c r="AE6" i="1" s="1"/>
  <c r="AF6" i="1" s="1"/>
  <c r="X7" i="1"/>
  <c r="Y7" i="1"/>
  <c r="Z7" i="1"/>
  <c r="AA7" i="1"/>
  <c r="AB7" i="1"/>
  <c r="AC7" i="1"/>
  <c r="AD7" i="1"/>
  <c r="AE7" i="1"/>
  <c r="AF7" i="1"/>
  <c r="X8" i="1"/>
  <c r="Y8" i="1"/>
  <c r="Z8" i="1"/>
  <c r="AA8" i="1" s="1"/>
  <c r="AB8" i="1" s="1"/>
  <c r="AC8" i="1" s="1"/>
  <c r="AD8" i="1" s="1"/>
  <c r="AE8" i="1" s="1"/>
  <c r="AF8" i="1" s="1"/>
  <c r="X9" i="1"/>
  <c r="Y9" i="1"/>
  <c r="Z9" i="1"/>
  <c r="AA9" i="1"/>
  <c r="AB9" i="1"/>
  <c r="AC9" i="1"/>
  <c r="AD9" i="1"/>
  <c r="AE9" i="1"/>
  <c r="AF9" i="1"/>
  <c r="X10" i="1"/>
  <c r="Y10" i="1" s="1"/>
  <c r="Z10" i="1" s="1"/>
  <c r="AA10" i="1" s="1"/>
  <c r="AB10" i="1" s="1"/>
  <c r="AC10" i="1" s="1"/>
  <c r="AD10" i="1" s="1"/>
  <c r="AE10" i="1" s="1"/>
  <c r="AF10" i="1" s="1"/>
  <c r="X11" i="1"/>
  <c r="Y11" i="1"/>
  <c r="Z11" i="1"/>
  <c r="AA11" i="1"/>
  <c r="AB11" i="1"/>
  <c r="AC11" i="1"/>
  <c r="AD11" i="1"/>
  <c r="AE11" i="1"/>
  <c r="AF11" i="1" s="1"/>
  <c r="X12" i="1"/>
  <c r="Y12" i="1" s="1"/>
  <c r="Z12" i="1" s="1"/>
  <c r="AA12" i="1" s="1"/>
  <c r="AB12" i="1" s="1"/>
  <c r="AC12" i="1" s="1"/>
  <c r="AD12" i="1" s="1"/>
  <c r="AE12" i="1" s="1"/>
  <c r="AF12" i="1" s="1"/>
  <c r="X13" i="1"/>
  <c r="Y13" i="1"/>
  <c r="Z13" i="1"/>
  <c r="AA13" i="1"/>
  <c r="AB13" i="1"/>
  <c r="AC13" i="1"/>
  <c r="AD13" i="1" s="1"/>
  <c r="AE13" i="1" s="1"/>
  <c r="AF13" i="1" s="1"/>
  <c r="X14" i="1"/>
  <c r="Y14" i="1"/>
  <c r="Z14" i="1"/>
  <c r="AA14" i="1"/>
  <c r="AB14" i="1"/>
  <c r="AC14" i="1"/>
  <c r="AD14" i="1"/>
  <c r="AE14" i="1"/>
  <c r="AF14" i="1" s="1"/>
  <c r="X15" i="1"/>
  <c r="Y15" i="1"/>
  <c r="Z15" i="1"/>
  <c r="AA15" i="1"/>
  <c r="AB15" i="1" s="1"/>
  <c r="AC15" i="1" s="1"/>
  <c r="AD15" i="1" s="1"/>
  <c r="AE15" i="1" s="1"/>
  <c r="AF15" i="1" s="1"/>
  <c r="X16" i="1"/>
  <c r="Y16" i="1"/>
  <c r="Z16" i="1"/>
  <c r="AA16" i="1"/>
  <c r="AB16" i="1"/>
  <c r="AC16" i="1"/>
  <c r="AD16" i="1"/>
  <c r="AE16" i="1"/>
  <c r="AF16" i="1"/>
  <c r="X17" i="1"/>
  <c r="Y17" i="1"/>
  <c r="Z17" i="1" s="1"/>
  <c r="AA17" i="1" s="1"/>
  <c r="AB17" i="1" s="1"/>
  <c r="AC17" i="1" s="1"/>
  <c r="AD17" i="1" s="1"/>
  <c r="AE17" i="1" s="1"/>
  <c r="AF17" i="1" s="1"/>
  <c r="X18" i="1"/>
  <c r="Y18" i="1"/>
  <c r="Z18" i="1"/>
  <c r="AA18" i="1"/>
  <c r="AB18" i="1"/>
  <c r="AC18" i="1"/>
  <c r="AD18" i="1" s="1"/>
  <c r="AE18" i="1" s="1"/>
  <c r="AF18" i="1" s="1"/>
  <c r="X19" i="1"/>
  <c r="Y19" i="1" s="1"/>
  <c r="Z19" i="1" s="1"/>
  <c r="AA19" i="1" s="1"/>
  <c r="AB19" i="1" s="1"/>
  <c r="AC19" i="1" s="1"/>
  <c r="AD19" i="1" s="1"/>
  <c r="AE19" i="1" s="1"/>
  <c r="AF19" i="1" s="1"/>
  <c r="X20" i="1"/>
  <c r="Y20" i="1"/>
  <c r="Z20" i="1"/>
  <c r="AA20" i="1"/>
  <c r="AB20" i="1"/>
  <c r="AC20" i="1"/>
  <c r="AD20" i="1"/>
  <c r="AE20" i="1" s="1"/>
  <c r="AF20" i="1" s="1"/>
  <c r="X21" i="1"/>
  <c r="Y21" i="1"/>
  <c r="Z21" i="1"/>
  <c r="AA21" i="1"/>
  <c r="AB21" i="1"/>
  <c r="AC21" i="1"/>
  <c r="AD21" i="1"/>
  <c r="AE21" i="1"/>
  <c r="AF21" i="1"/>
  <c r="X22" i="1"/>
  <c r="Y22" i="1"/>
  <c r="Z22" i="1"/>
  <c r="AA22" i="1"/>
  <c r="AB22" i="1"/>
  <c r="AC22" i="1" s="1"/>
  <c r="AD22" i="1" s="1"/>
  <c r="AE22" i="1" s="1"/>
  <c r="AF22" i="1" s="1"/>
  <c r="X23" i="1"/>
  <c r="Y23" i="1"/>
  <c r="Z23" i="1"/>
  <c r="AA23" i="1"/>
  <c r="AB23" i="1"/>
  <c r="AC23" i="1"/>
  <c r="AD23" i="1"/>
  <c r="AE23" i="1"/>
  <c r="AF23" i="1"/>
  <c r="X24" i="1"/>
  <c r="Y24" i="1"/>
  <c r="Z24" i="1"/>
  <c r="AA24" i="1" s="1"/>
  <c r="AB24" i="1" s="1"/>
  <c r="AC24" i="1" s="1"/>
  <c r="AD24" i="1" s="1"/>
  <c r="AE24" i="1" s="1"/>
  <c r="AF24" i="1" s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3" i="1"/>
  <c r="Y27" i="1" l="1"/>
  <c r="Z3" i="1"/>
  <c r="X27" i="1"/>
  <c r="G26" i="1"/>
  <c r="J28" i="1"/>
  <c r="J27" i="1"/>
  <c r="I27" i="1"/>
  <c r="I28" i="1"/>
  <c r="J32" i="1"/>
  <c r="J26" i="1"/>
  <c r="J29" i="1" s="1"/>
  <c r="I32" i="1"/>
  <c r="I26" i="1"/>
  <c r="I29" i="1" s="1"/>
  <c r="J3" i="1"/>
  <c r="J4" i="1"/>
  <c r="V4" i="1" s="1"/>
  <c r="J5" i="1"/>
  <c r="J6" i="1"/>
  <c r="V6" i="1" s="1"/>
  <c r="J7" i="1"/>
  <c r="J8" i="1"/>
  <c r="V8" i="1" s="1"/>
  <c r="J9" i="1"/>
  <c r="J10" i="1"/>
  <c r="J11" i="1"/>
  <c r="J12" i="1"/>
  <c r="J13" i="1"/>
  <c r="J14" i="1"/>
  <c r="J15" i="1"/>
  <c r="J16" i="1"/>
  <c r="J17" i="1"/>
  <c r="J18" i="1"/>
  <c r="J19" i="1"/>
  <c r="J20" i="1"/>
  <c r="V20" i="1" s="1"/>
  <c r="J21" i="1"/>
  <c r="J22" i="1"/>
  <c r="J23" i="1"/>
  <c r="J24" i="1"/>
  <c r="I4" i="1"/>
  <c r="I5" i="1"/>
  <c r="I6" i="1"/>
  <c r="I7" i="1"/>
  <c r="I8" i="1"/>
  <c r="I9" i="1"/>
  <c r="I10" i="1"/>
  <c r="V10" i="1" s="1"/>
  <c r="I11" i="1"/>
  <c r="V11" i="1" s="1"/>
  <c r="I12" i="1"/>
  <c r="V12" i="1" s="1"/>
  <c r="I13" i="1"/>
  <c r="V13" i="1" s="1"/>
  <c r="I14" i="1"/>
  <c r="I15" i="1"/>
  <c r="I16" i="1"/>
  <c r="I17" i="1"/>
  <c r="I18" i="1"/>
  <c r="I19" i="1"/>
  <c r="V19" i="1" s="1"/>
  <c r="I20" i="1"/>
  <c r="I21" i="1"/>
  <c r="I22" i="1"/>
  <c r="I23" i="1"/>
  <c r="I24" i="1"/>
  <c r="I3" i="1"/>
  <c r="J25" i="1"/>
  <c r="I25" i="1"/>
  <c r="N41" i="1"/>
  <c r="O41" i="1"/>
  <c r="T41" i="1"/>
  <c r="U41" i="1"/>
  <c r="N42" i="1"/>
  <c r="O42" i="1"/>
  <c r="P42" i="1"/>
  <c r="Q42" i="1"/>
  <c r="R42" i="1"/>
  <c r="S42" i="1"/>
  <c r="T42" i="1"/>
  <c r="U42" i="1"/>
  <c r="M42" i="1"/>
  <c r="V36" i="1"/>
  <c r="V34" i="1"/>
  <c r="V28" i="1"/>
  <c r="V27" i="1"/>
  <c r="M26" i="1"/>
  <c r="M41" i="1" s="1"/>
  <c r="N26" i="1"/>
  <c r="N29" i="1" s="1"/>
  <c r="O26" i="1"/>
  <c r="O29" i="1" s="1"/>
  <c r="P26" i="1"/>
  <c r="P41" i="1" s="1"/>
  <c r="Q26" i="1"/>
  <c r="Q41" i="1" s="1"/>
  <c r="R26" i="1"/>
  <c r="R41" i="1" s="1"/>
  <c r="S26" i="1"/>
  <c r="T26" i="1"/>
  <c r="U26" i="1"/>
  <c r="S29" i="1"/>
  <c r="S33" i="1" s="1"/>
  <c r="S35" i="1" s="1"/>
  <c r="S37" i="1" s="1"/>
  <c r="T29" i="1"/>
  <c r="T33" i="1" s="1"/>
  <c r="T35" i="1" s="1"/>
  <c r="T37" i="1" s="1"/>
  <c r="U29" i="1"/>
  <c r="U44" i="1" s="1"/>
  <c r="M32" i="1"/>
  <c r="N32" i="1"/>
  <c r="O32" i="1"/>
  <c r="P32" i="1"/>
  <c r="Q32" i="1"/>
  <c r="R32" i="1"/>
  <c r="S32" i="1"/>
  <c r="T32" i="1"/>
  <c r="U32" i="1"/>
  <c r="L32" i="1"/>
  <c r="L26" i="1"/>
  <c r="L29" i="1" s="1"/>
  <c r="V5" i="1"/>
  <c r="V7" i="1"/>
  <c r="V9" i="1"/>
  <c r="V21" i="1"/>
  <c r="V22" i="1"/>
  <c r="V23" i="1"/>
  <c r="V25" i="1"/>
  <c r="V42" i="1" s="1"/>
  <c r="V3" i="1"/>
  <c r="M45" i="1"/>
  <c r="N45" i="1"/>
  <c r="O45" i="1"/>
  <c r="P45" i="1"/>
  <c r="Q45" i="1"/>
  <c r="R45" i="1"/>
  <c r="S45" i="1"/>
  <c r="T45" i="1"/>
  <c r="U45" i="1"/>
  <c r="M46" i="1"/>
  <c r="N46" i="1"/>
  <c r="O46" i="1"/>
  <c r="P46" i="1"/>
  <c r="Q46" i="1"/>
  <c r="R46" i="1"/>
  <c r="S46" i="1"/>
  <c r="T46" i="1"/>
  <c r="U46" i="1"/>
  <c r="L46" i="1"/>
  <c r="L45" i="1"/>
  <c r="I41" i="1"/>
  <c r="I42" i="1"/>
  <c r="J42" i="1"/>
  <c r="D46" i="1"/>
  <c r="D45" i="1"/>
  <c r="E46" i="1"/>
  <c r="E45" i="1"/>
  <c r="E44" i="1"/>
  <c r="F46" i="1"/>
  <c r="F45" i="1"/>
  <c r="F44" i="1"/>
  <c r="G46" i="1"/>
  <c r="G45" i="1"/>
  <c r="G42" i="1"/>
  <c r="D26" i="1"/>
  <c r="E26" i="1"/>
  <c r="F26" i="1"/>
  <c r="G29" i="1"/>
  <c r="D29" i="1"/>
  <c r="D44" i="1" s="1"/>
  <c r="E29" i="1"/>
  <c r="F29" i="1"/>
  <c r="F33" i="1" s="1"/>
  <c r="F35" i="1" s="1"/>
  <c r="F37" i="1" s="1"/>
  <c r="D32" i="1"/>
  <c r="E32" i="1"/>
  <c r="F32" i="1"/>
  <c r="G32" i="1"/>
  <c r="D33" i="1"/>
  <c r="D35" i="1" s="1"/>
  <c r="D37" i="1" s="1"/>
  <c r="E33" i="1"/>
  <c r="E35" i="1" s="1"/>
  <c r="E37" i="1" s="1"/>
  <c r="C46" i="1"/>
  <c r="H46" i="1"/>
  <c r="H30" i="1"/>
  <c r="V30" i="1" s="1"/>
  <c r="H31" i="1"/>
  <c r="V31" i="1" s="1"/>
  <c r="H42" i="1"/>
  <c r="C24" i="1"/>
  <c r="C45" i="1" s="1"/>
  <c r="C26" i="1"/>
  <c r="C29" i="1" s="1"/>
  <c r="C44" i="1" s="1"/>
  <c r="H24" i="1"/>
  <c r="H26" i="1" s="1"/>
  <c r="H29" i="1" s="1"/>
  <c r="H44" i="1" s="1"/>
  <c r="C32" i="1"/>
  <c r="M2" i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L6" i="2"/>
  <c r="L5" i="2"/>
  <c r="L3" i="2"/>
  <c r="L4" i="2" s="1"/>
  <c r="L7" i="2" s="1"/>
  <c r="AA3" i="1" l="1"/>
  <c r="Z27" i="1"/>
  <c r="J33" i="1"/>
  <c r="J35" i="1" s="1"/>
  <c r="J37" i="1" s="1"/>
  <c r="J44" i="1"/>
  <c r="J41" i="1"/>
  <c r="I44" i="1"/>
  <c r="I33" i="1"/>
  <c r="I35" i="1" s="1"/>
  <c r="I37" i="1" s="1"/>
  <c r="V18" i="1"/>
  <c r="V17" i="1"/>
  <c r="V16" i="1"/>
  <c r="V15" i="1"/>
  <c r="V14" i="1"/>
  <c r="V45" i="1" s="1"/>
  <c r="W25" i="1"/>
  <c r="W42" i="1" s="1"/>
  <c r="O33" i="1"/>
  <c r="O35" i="1" s="1"/>
  <c r="O37" i="1" s="1"/>
  <c r="O44" i="1"/>
  <c r="N44" i="1"/>
  <c r="N33" i="1"/>
  <c r="N35" i="1" s="1"/>
  <c r="N37" i="1" s="1"/>
  <c r="W30" i="1"/>
  <c r="W43" i="1" s="1"/>
  <c r="V32" i="1"/>
  <c r="P29" i="1"/>
  <c r="R29" i="1"/>
  <c r="R33" i="1" s="1"/>
  <c r="R35" i="1" s="1"/>
  <c r="R37" i="1" s="1"/>
  <c r="W28" i="1"/>
  <c r="M29" i="1"/>
  <c r="H33" i="1"/>
  <c r="H35" i="1" s="1"/>
  <c r="H37" i="1" s="1"/>
  <c r="X25" i="1"/>
  <c r="W26" i="1"/>
  <c r="G33" i="1"/>
  <c r="G35" i="1" s="1"/>
  <c r="G37" i="1" s="1"/>
  <c r="S41" i="1"/>
  <c r="V24" i="1"/>
  <c r="V26" i="1" s="1"/>
  <c r="G41" i="1"/>
  <c r="Q29" i="1"/>
  <c r="Q33" i="1" s="1"/>
  <c r="Q35" i="1" s="1"/>
  <c r="Q37" i="1" s="1"/>
  <c r="V46" i="1"/>
  <c r="G44" i="1"/>
  <c r="U33" i="1"/>
  <c r="U35" i="1" s="1"/>
  <c r="U37" i="1" s="1"/>
  <c r="T44" i="1"/>
  <c r="S44" i="1"/>
  <c r="L33" i="1"/>
  <c r="L35" i="1" s="1"/>
  <c r="L37" i="1" s="1"/>
  <c r="L44" i="1"/>
  <c r="H32" i="1"/>
  <c r="H45" i="1"/>
  <c r="H41" i="1"/>
  <c r="C33" i="1"/>
  <c r="C35" i="1" s="1"/>
  <c r="C37" i="1" s="1"/>
  <c r="AB3" i="1" l="1"/>
  <c r="AA27" i="1"/>
  <c r="V41" i="1"/>
  <c r="V29" i="1"/>
  <c r="V44" i="1" s="1"/>
  <c r="Y25" i="1"/>
  <c r="X42" i="1"/>
  <c r="X28" i="1"/>
  <c r="X26" i="1"/>
  <c r="W41" i="1"/>
  <c r="X30" i="1"/>
  <c r="X43" i="1" s="1"/>
  <c r="W32" i="1"/>
  <c r="M33" i="1"/>
  <c r="M35" i="1" s="1"/>
  <c r="M37" i="1" s="1"/>
  <c r="M44" i="1"/>
  <c r="P44" i="1"/>
  <c r="P33" i="1"/>
  <c r="P35" i="1" s="1"/>
  <c r="P37" i="1" s="1"/>
  <c r="Q44" i="1"/>
  <c r="R44" i="1"/>
  <c r="AB27" i="1" l="1"/>
  <c r="AC3" i="1"/>
  <c r="V33" i="1"/>
  <c r="V35" i="1" s="1"/>
  <c r="V37" i="1" s="1"/>
  <c r="X29" i="1"/>
  <c r="X41" i="1"/>
  <c r="Y30" i="1"/>
  <c r="Y43" i="1" s="1"/>
  <c r="X32" i="1"/>
  <c r="Y28" i="1"/>
  <c r="Z25" i="1"/>
  <c r="Y26" i="1"/>
  <c r="Y42" i="1"/>
  <c r="AC27" i="1" l="1"/>
  <c r="AD3" i="1"/>
  <c r="Z28" i="1"/>
  <c r="Z26" i="1"/>
  <c r="Z42" i="1"/>
  <c r="AA25" i="1"/>
  <c r="Y29" i="1"/>
  <c r="Y41" i="1"/>
  <c r="Z30" i="1"/>
  <c r="Z43" i="1" s="1"/>
  <c r="Y32" i="1"/>
  <c r="X44" i="1"/>
  <c r="X33" i="1"/>
  <c r="X35" i="1" s="1"/>
  <c r="AD27" i="1" l="1"/>
  <c r="AE3" i="1"/>
  <c r="X36" i="1"/>
  <c r="X37" i="1" s="1"/>
  <c r="Z32" i="1"/>
  <c r="AA30" i="1"/>
  <c r="AA43" i="1" s="1"/>
  <c r="Y33" i="1"/>
  <c r="Y35" i="1" s="1"/>
  <c r="Y44" i="1"/>
  <c r="AA28" i="1"/>
  <c r="AA42" i="1"/>
  <c r="AA26" i="1"/>
  <c r="AB25" i="1"/>
  <c r="Z41" i="1"/>
  <c r="Z29" i="1"/>
  <c r="AE27" i="1" l="1"/>
  <c r="AF3" i="1"/>
  <c r="AF27" i="1" s="1"/>
  <c r="Y36" i="1"/>
  <c r="Y37" i="1" s="1"/>
  <c r="AB28" i="1"/>
  <c r="AB26" i="1"/>
  <c r="AB42" i="1"/>
  <c r="AC25" i="1"/>
  <c r="AA32" i="1"/>
  <c r="AB30" i="1"/>
  <c r="AB43" i="1" s="1"/>
  <c r="Z44" i="1"/>
  <c r="Z33" i="1"/>
  <c r="Z35" i="1" s="1"/>
  <c r="AA29" i="1"/>
  <c r="AA41" i="1"/>
  <c r="Z36" i="1" l="1"/>
  <c r="Z37" i="1" s="1"/>
  <c r="AA44" i="1"/>
  <c r="AA33" i="1"/>
  <c r="AA35" i="1" s="1"/>
  <c r="AB32" i="1"/>
  <c r="AC30" i="1"/>
  <c r="AC43" i="1" s="1"/>
  <c r="AC28" i="1"/>
  <c r="AC26" i="1"/>
  <c r="AC42" i="1"/>
  <c r="AD25" i="1"/>
  <c r="AB41" i="1"/>
  <c r="AB29" i="1"/>
  <c r="AA36" i="1" l="1"/>
  <c r="AA37" i="1" s="1"/>
  <c r="AB44" i="1"/>
  <c r="AB33" i="1"/>
  <c r="AB35" i="1" s="1"/>
  <c r="AD30" i="1"/>
  <c r="AD43" i="1" s="1"/>
  <c r="AC32" i="1"/>
  <c r="AD28" i="1"/>
  <c r="AD42" i="1"/>
  <c r="AE25" i="1"/>
  <c r="AD26" i="1"/>
  <c r="AC29" i="1"/>
  <c r="AC41" i="1"/>
  <c r="AB36" i="1" l="1"/>
  <c r="AB37" i="1" s="1"/>
  <c r="AE28" i="1"/>
  <c r="AE42" i="1"/>
  <c r="AE26" i="1"/>
  <c r="AF25" i="1"/>
  <c r="AC33" i="1"/>
  <c r="AC35" i="1" s="1"/>
  <c r="AC44" i="1"/>
  <c r="AD41" i="1"/>
  <c r="AD29" i="1"/>
  <c r="AE30" i="1"/>
  <c r="AE43" i="1" s="1"/>
  <c r="AD32" i="1"/>
  <c r="AC36" i="1" l="1"/>
  <c r="AC37" i="1" s="1"/>
  <c r="AE32" i="1"/>
  <c r="AF30" i="1"/>
  <c r="AD33" i="1"/>
  <c r="AD35" i="1" s="1"/>
  <c r="AD44" i="1"/>
  <c r="AF28" i="1"/>
  <c r="AF42" i="1"/>
  <c r="AF26" i="1"/>
  <c r="AE29" i="1"/>
  <c r="AE41" i="1"/>
  <c r="AD36" i="1" l="1"/>
  <c r="AD37" i="1" s="1"/>
  <c r="AF32" i="1"/>
  <c r="AF43" i="1"/>
  <c r="AE33" i="1"/>
  <c r="AE35" i="1" s="1"/>
  <c r="AE44" i="1"/>
  <c r="AF41" i="1"/>
  <c r="AF29" i="1"/>
  <c r="AE36" i="1" l="1"/>
  <c r="AE37" i="1" s="1"/>
  <c r="AF44" i="1"/>
  <c r="AF33" i="1"/>
  <c r="AF35" i="1" s="1"/>
  <c r="W27" i="1"/>
  <c r="W29" i="1" s="1"/>
  <c r="AF36" i="1" l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CZ37" i="1" s="1"/>
  <c r="DA37" i="1" s="1"/>
  <c r="DB37" i="1" s="1"/>
  <c r="DC37" i="1" s="1"/>
  <c r="DD37" i="1" s="1"/>
  <c r="DE37" i="1" s="1"/>
  <c r="DF37" i="1" s="1"/>
  <c r="DG37" i="1" s="1"/>
  <c r="DH37" i="1" s="1"/>
  <c r="DI37" i="1" s="1"/>
  <c r="DJ37" i="1" s="1"/>
  <c r="DK37" i="1" s="1"/>
  <c r="DL37" i="1" s="1"/>
  <c r="DM37" i="1" s="1"/>
  <c r="DN37" i="1" s="1"/>
  <c r="DO37" i="1" s="1"/>
  <c r="DP37" i="1" s="1"/>
  <c r="DQ37" i="1" s="1"/>
  <c r="DR37" i="1" s="1"/>
  <c r="DS37" i="1" s="1"/>
  <c r="DT37" i="1" s="1"/>
  <c r="DU37" i="1" s="1"/>
  <c r="DV37" i="1" s="1"/>
  <c r="DW37" i="1" s="1"/>
  <c r="DX37" i="1" s="1"/>
  <c r="DY37" i="1" s="1"/>
  <c r="DZ37" i="1" s="1"/>
  <c r="EA37" i="1" s="1"/>
  <c r="W44" i="1"/>
  <c r="W33" i="1"/>
  <c r="W35" i="1" s="1"/>
  <c r="W36" i="1" l="1"/>
  <c r="W37" i="1" s="1"/>
  <c r="AI43" i="1" s="1"/>
  <c r="AI44" i="1" s="1"/>
</calcChain>
</file>

<file path=xl/sharedStrings.xml><?xml version="1.0" encoding="utf-8"?>
<sst xmlns="http://schemas.openxmlformats.org/spreadsheetml/2006/main" count="130" uniqueCount="97">
  <si>
    <t>Name</t>
  </si>
  <si>
    <t>Indication</t>
  </si>
  <si>
    <t>MOA</t>
  </si>
  <si>
    <t>Approved</t>
  </si>
  <si>
    <t>Phase</t>
  </si>
  <si>
    <t>Economics</t>
  </si>
  <si>
    <t>Admin</t>
  </si>
  <si>
    <t>IP</t>
  </si>
  <si>
    <t>Price</t>
  </si>
  <si>
    <t>Shares</t>
  </si>
  <si>
    <t>MC</t>
  </si>
  <si>
    <t>Cash</t>
  </si>
  <si>
    <t>Debt</t>
  </si>
  <si>
    <t>EV</t>
  </si>
  <si>
    <t>CEO: Joaquin Duato</t>
  </si>
  <si>
    <t>Founded 1886</t>
  </si>
  <si>
    <t>Q225</t>
  </si>
  <si>
    <t>Main</t>
  </si>
  <si>
    <t>Revenue</t>
  </si>
  <si>
    <t>Simponi</t>
  </si>
  <si>
    <t>Stelara</t>
  </si>
  <si>
    <t>Tremfya</t>
  </si>
  <si>
    <t>Covid-19 Vaccine</t>
  </si>
  <si>
    <t>Prezista / Prezcobix / Rezolsta / Symtuza</t>
  </si>
  <si>
    <t>Concerta</t>
  </si>
  <si>
    <t>Invega Sustenna / Xeplion / Invega Trinza / Trevicta</t>
  </si>
  <si>
    <t>Spravato</t>
  </si>
  <si>
    <t>Carvykti</t>
  </si>
  <si>
    <t>Darzalex</t>
  </si>
  <si>
    <t>Erleada</t>
  </si>
  <si>
    <t>Tecvayli</t>
  </si>
  <si>
    <t>Uptravi</t>
  </si>
  <si>
    <t>Xarelto</t>
  </si>
  <si>
    <t>TNF-alpha inhibitor</t>
  </si>
  <si>
    <t>Remicade (infliximab)</t>
  </si>
  <si>
    <t>Crohn's, UC, RA, PsoA, Plaque Pso, Ankylosing Spondylitis</t>
  </si>
  <si>
    <t>Crohn's</t>
  </si>
  <si>
    <t>Imbruvica</t>
  </si>
  <si>
    <t>MedTech</t>
  </si>
  <si>
    <t>Rybrevant/Lazcluze</t>
  </si>
  <si>
    <t>Talvey</t>
  </si>
  <si>
    <t>Zytiga</t>
  </si>
  <si>
    <t>Other</t>
  </si>
  <si>
    <t>Remicade</t>
  </si>
  <si>
    <t>Caplyta</t>
  </si>
  <si>
    <t>Xeplion/Trevicata</t>
  </si>
  <si>
    <t>Opsumit/Opsynvi</t>
  </si>
  <si>
    <t>Edurant</t>
  </si>
  <si>
    <t>Prezista</t>
  </si>
  <si>
    <t>Zytiga (abiraterone acetate)</t>
  </si>
  <si>
    <t>Edurant (ripivirine)</t>
  </si>
  <si>
    <t>Drugs COGS</t>
  </si>
  <si>
    <t>MedTech COGS</t>
  </si>
  <si>
    <t>Gross Profit</t>
  </si>
  <si>
    <t>R&amp;D</t>
  </si>
  <si>
    <t>SG&amp;A</t>
  </si>
  <si>
    <t>Operating Expenses</t>
  </si>
  <si>
    <t>Operating Income</t>
  </si>
  <si>
    <t>Q124</t>
  </si>
  <si>
    <t>Q224</t>
  </si>
  <si>
    <t>Q324</t>
  </si>
  <si>
    <t>Q424</t>
  </si>
  <si>
    <t>Q125</t>
  </si>
  <si>
    <t>Q325</t>
  </si>
  <si>
    <t>Q425</t>
  </si>
  <si>
    <t>Net Income</t>
  </si>
  <si>
    <t>Pretax Income</t>
  </si>
  <si>
    <t>Interest Income</t>
  </si>
  <si>
    <t>EPS</t>
  </si>
  <si>
    <t>Revenue y/y</t>
  </si>
  <si>
    <t>Gross Margin</t>
  </si>
  <si>
    <t>Net Cash</t>
  </si>
  <si>
    <t>Model NI</t>
  </si>
  <si>
    <t>Reported NI</t>
  </si>
  <si>
    <t>CFFO</t>
  </si>
  <si>
    <t>WC</t>
  </si>
  <si>
    <t>CFFF</t>
  </si>
  <si>
    <t>CapEx</t>
  </si>
  <si>
    <t>CFFI</t>
  </si>
  <si>
    <t>CIC</t>
  </si>
  <si>
    <t>Title</t>
  </si>
  <si>
    <t>Patent</t>
  </si>
  <si>
    <t>Relevance</t>
  </si>
  <si>
    <t>Notes</t>
  </si>
  <si>
    <t>Read</t>
  </si>
  <si>
    <t>Topic</t>
  </si>
  <si>
    <t>MedTech y/y</t>
  </si>
  <si>
    <t>MedTech GM</t>
  </si>
  <si>
    <t>Drugs GM</t>
  </si>
  <si>
    <t>FCF</t>
  </si>
  <si>
    <t>Tax</t>
  </si>
  <si>
    <t>ROIC</t>
  </si>
  <si>
    <t>Maturity</t>
  </si>
  <si>
    <t>NPV</t>
  </si>
  <si>
    <t>Discount</t>
  </si>
  <si>
    <t>Share</t>
  </si>
  <si>
    <t>SG&amp;A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</si>
</sst>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0" xfId="0" applyNumberFormat="1"/>
    <xf numFmtId="3" fontId="0" fillId="0" borderId="0" xfId="0" applyNumberFormat="1"/>
    <xf numFmtId="0" fontId="2" fillId="0" borderId="0" xfId="1"/>
    <xf numFmtId="9" fontId="0" fillId="0" borderId="0" xfId="0" applyNumberFormat="1" applyAlignment="1">
      <alignment horizontal="center"/>
    </xf>
    <xf numFmtId="0" fontId="0" fillId="0" borderId="2" xfId="0" applyBorder="1"/>
    <xf numFmtId="0" fontId="2" fillId="0" borderId="4" xfId="1" applyBorder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21981</xdr:rowOff>
    </xdr:from>
    <xdr:to>
      <xdr:col>8</xdr:col>
      <xdr:colOff>0</xdr:colOff>
      <xdr:row>92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2764BD1-80B0-321B-A545-73407C3413BA}"/>
            </a:ext>
          </a:extLst>
        </xdr:cNvPr>
        <xdr:cNvCxnSpPr/>
      </xdr:nvCxnSpPr>
      <xdr:spPr>
        <a:xfrm>
          <a:off x="5187462" y="21981"/>
          <a:ext cx="0" cy="1474176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0</xdr:row>
      <xdr:rowOff>29308</xdr:rowOff>
    </xdr:from>
    <xdr:to>
      <xdr:col>21</xdr:col>
      <xdr:colOff>0</xdr:colOff>
      <xdr:row>91</xdr:row>
      <xdr:rowOff>117230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D9D3DE6-F9A6-CBCA-B0C1-C59C7748687D}"/>
            </a:ext>
          </a:extLst>
        </xdr:cNvPr>
        <xdr:cNvCxnSpPr/>
      </xdr:nvCxnSpPr>
      <xdr:spPr>
        <a:xfrm>
          <a:off x="13093212" y="29308"/>
          <a:ext cx="0" cy="1459523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A8735-6901-4C7D-B415-25738FDAF5B8}">
  <dimension ref="B2:M56"/>
  <sheetViews>
    <sheetView workbookViewId="0">
      <selection activeCell="K17" sqref="K17"/>
    </sheetView>
  </sheetViews>
  <sheetFormatPr defaultRowHeight="12.75" x14ac:dyDescent="0.2"/>
  <cols>
    <col min="1" max="1" width="3.5703125" customWidth="1"/>
    <col min="2" max="2" width="43.7109375" bestFit="1" customWidth="1"/>
    <col min="3" max="3" width="52.42578125" bestFit="1" customWidth="1"/>
    <col min="5" max="5" width="16.5703125" bestFit="1" customWidth="1"/>
    <col min="6" max="6" width="10.28515625" bestFit="1" customWidth="1"/>
    <col min="9" max="9" width="4.140625" customWidth="1"/>
    <col min="10" max="10" width="4.42578125" customWidth="1"/>
  </cols>
  <sheetData>
    <row r="2" spans="2:13" x14ac:dyDescent="0.2">
      <c r="B2" s="2" t="s">
        <v>0</v>
      </c>
      <c r="C2" s="3" t="s">
        <v>1</v>
      </c>
      <c r="D2" s="3" t="s">
        <v>3</v>
      </c>
      <c r="E2" s="3" t="s">
        <v>2</v>
      </c>
      <c r="F2" s="3" t="s">
        <v>5</v>
      </c>
      <c r="G2" s="3" t="s">
        <v>6</v>
      </c>
      <c r="H2" s="4" t="s">
        <v>7</v>
      </c>
      <c r="K2" t="s">
        <v>8</v>
      </c>
      <c r="L2" s="11">
        <v>180</v>
      </c>
    </row>
    <row r="3" spans="2:13" x14ac:dyDescent="0.2">
      <c r="B3" s="16" t="s">
        <v>34</v>
      </c>
      <c r="C3" s="1" t="s">
        <v>35</v>
      </c>
      <c r="D3" s="1">
        <v>1998</v>
      </c>
      <c r="E3" s="1" t="s">
        <v>33</v>
      </c>
      <c r="F3" s="14">
        <v>1</v>
      </c>
      <c r="G3" s="1"/>
      <c r="H3" s="7"/>
      <c r="K3" t="s">
        <v>9</v>
      </c>
      <c r="L3" s="12">
        <f>2408.3388</f>
        <v>2408.3388</v>
      </c>
      <c r="M3" t="s">
        <v>16</v>
      </c>
    </row>
    <row r="4" spans="2:13" x14ac:dyDescent="0.2">
      <c r="B4" s="6" t="s">
        <v>19</v>
      </c>
      <c r="C4" s="1"/>
      <c r="D4" s="1"/>
      <c r="E4" s="1"/>
      <c r="F4" s="1"/>
      <c r="G4" s="1"/>
      <c r="H4" s="7"/>
      <c r="K4" t="s">
        <v>10</v>
      </c>
      <c r="L4" s="12">
        <f>L3*L2</f>
        <v>433500.984</v>
      </c>
    </row>
    <row r="5" spans="2:13" x14ac:dyDescent="0.2">
      <c r="B5" s="16" t="s">
        <v>20</v>
      </c>
      <c r="C5" s="1" t="s">
        <v>36</v>
      </c>
      <c r="D5" s="1"/>
      <c r="E5" s="1"/>
      <c r="F5" s="1"/>
      <c r="G5" s="1"/>
      <c r="H5" s="7"/>
      <c r="K5" t="s">
        <v>11</v>
      </c>
      <c r="L5" s="12">
        <f>18577+303</f>
        <v>18880</v>
      </c>
      <c r="M5" t="s">
        <v>16</v>
      </c>
    </row>
    <row r="6" spans="2:13" x14ac:dyDescent="0.2">
      <c r="B6" s="6" t="s">
        <v>21</v>
      </c>
      <c r="D6" s="1"/>
      <c r="E6" s="1"/>
      <c r="F6" s="1"/>
      <c r="G6" s="1"/>
      <c r="H6" s="7"/>
      <c r="K6" t="s">
        <v>12</v>
      </c>
      <c r="L6" s="12">
        <f>39235+3799+7021+418+11526</f>
        <v>61999</v>
      </c>
      <c r="M6" t="s">
        <v>16</v>
      </c>
    </row>
    <row r="7" spans="2:13" x14ac:dyDescent="0.2">
      <c r="B7" s="6" t="s">
        <v>22</v>
      </c>
      <c r="D7" s="1"/>
      <c r="E7" s="1"/>
      <c r="F7" s="1"/>
      <c r="G7" s="1"/>
      <c r="H7" s="7"/>
      <c r="K7" t="s">
        <v>13</v>
      </c>
      <c r="L7" s="12">
        <f>L4+L6-L5</f>
        <v>476619.984</v>
      </c>
    </row>
    <row r="8" spans="2:13" x14ac:dyDescent="0.2">
      <c r="B8" s="6" t="s">
        <v>50</v>
      </c>
      <c r="D8" s="1"/>
      <c r="E8" s="1"/>
      <c r="F8" s="1"/>
      <c r="G8" s="1"/>
      <c r="H8" s="7"/>
    </row>
    <row r="9" spans="2:13" x14ac:dyDescent="0.2">
      <c r="B9" s="6" t="s">
        <v>23</v>
      </c>
      <c r="D9" s="1"/>
      <c r="E9" s="1"/>
      <c r="F9" s="1"/>
      <c r="G9" s="1"/>
      <c r="H9" s="7"/>
      <c r="K9" t="s">
        <v>14</v>
      </c>
    </row>
    <row r="10" spans="2:13" x14ac:dyDescent="0.2">
      <c r="B10" s="6" t="s">
        <v>24</v>
      </c>
      <c r="D10" s="1"/>
      <c r="E10" s="1"/>
      <c r="F10" s="1"/>
      <c r="G10" s="1"/>
      <c r="H10" s="7"/>
    </row>
    <row r="11" spans="2:13" x14ac:dyDescent="0.2">
      <c r="B11" s="6" t="s">
        <v>25</v>
      </c>
      <c r="D11" s="1"/>
      <c r="E11" s="1"/>
      <c r="F11" s="1"/>
      <c r="G11" s="1"/>
      <c r="H11" s="7"/>
    </row>
    <row r="12" spans="2:13" x14ac:dyDescent="0.2">
      <c r="B12" s="6" t="s">
        <v>26</v>
      </c>
      <c r="D12" s="1"/>
      <c r="E12" s="1"/>
      <c r="F12" s="1"/>
      <c r="G12" s="1"/>
      <c r="H12" s="7"/>
    </row>
    <row r="13" spans="2:13" x14ac:dyDescent="0.2">
      <c r="B13" s="6" t="s">
        <v>27</v>
      </c>
      <c r="D13" s="1"/>
      <c r="E13" s="1"/>
      <c r="F13" s="1"/>
      <c r="G13" s="1"/>
      <c r="H13" s="7"/>
      <c r="K13" t="s">
        <v>15</v>
      </c>
    </row>
    <row r="14" spans="2:13" x14ac:dyDescent="0.2">
      <c r="B14" s="16" t="s">
        <v>28</v>
      </c>
      <c r="D14" s="1"/>
      <c r="E14" s="1"/>
      <c r="F14" s="1"/>
      <c r="G14" s="1"/>
      <c r="H14" s="7"/>
    </row>
    <row r="15" spans="2:13" x14ac:dyDescent="0.2">
      <c r="B15" s="6" t="s">
        <v>29</v>
      </c>
      <c r="D15" s="1"/>
      <c r="E15" s="1"/>
      <c r="F15" s="1"/>
      <c r="G15" s="1"/>
      <c r="H15" s="7"/>
      <c r="K15" t="s">
        <v>28</v>
      </c>
    </row>
    <row r="16" spans="2:13" x14ac:dyDescent="0.2">
      <c r="B16" s="6" t="s">
        <v>37</v>
      </c>
      <c r="D16" s="1"/>
      <c r="E16" s="1"/>
      <c r="F16" s="1"/>
      <c r="G16" s="1"/>
      <c r="H16" s="7"/>
      <c r="K16" t="s">
        <v>20</v>
      </c>
    </row>
    <row r="17" spans="2:11" x14ac:dyDescent="0.2">
      <c r="B17" s="6" t="s">
        <v>30</v>
      </c>
      <c r="D17" s="1"/>
      <c r="E17" s="1"/>
      <c r="F17" s="1"/>
      <c r="G17" s="1"/>
      <c r="H17" s="7"/>
      <c r="K17" t="s">
        <v>21</v>
      </c>
    </row>
    <row r="18" spans="2:11" x14ac:dyDescent="0.2">
      <c r="B18" s="6" t="s">
        <v>49</v>
      </c>
      <c r="D18" s="1"/>
      <c r="E18" s="1"/>
      <c r="F18" s="1"/>
      <c r="G18" s="1"/>
      <c r="H18" s="7"/>
    </row>
    <row r="19" spans="2:11" x14ac:dyDescent="0.2">
      <c r="B19" s="6" t="s">
        <v>46</v>
      </c>
      <c r="D19" s="1"/>
      <c r="E19" s="1"/>
      <c r="F19" s="1"/>
      <c r="G19" s="1"/>
      <c r="H19" s="7"/>
    </row>
    <row r="20" spans="2:11" x14ac:dyDescent="0.2">
      <c r="B20" s="6" t="s">
        <v>31</v>
      </c>
      <c r="D20" s="1"/>
      <c r="E20" s="1"/>
      <c r="F20" s="1"/>
      <c r="G20" s="1"/>
      <c r="H20" s="7"/>
    </row>
    <row r="21" spans="2:11" x14ac:dyDescent="0.2">
      <c r="B21" s="6" t="s">
        <v>32</v>
      </c>
      <c r="D21" s="1"/>
      <c r="E21" s="1"/>
      <c r="F21" s="1"/>
      <c r="G21" s="1"/>
      <c r="H21" s="7"/>
    </row>
    <row r="22" spans="2:11" x14ac:dyDescent="0.2">
      <c r="B22" s="6" t="s">
        <v>39</v>
      </c>
      <c r="D22" s="1"/>
      <c r="E22" s="1"/>
      <c r="F22" s="1"/>
      <c r="G22" s="1"/>
      <c r="H22" s="7"/>
    </row>
    <row r="23" spans="2:11" x14ac:dyDescent="0.2">
      <c r="B23" s="6" t="s">
        <v>40</v>
      </c>
      <c r="D23" s="1"/>
      <c r="E23" s="1"/>
      <c r="F23" s="1"/>
      <c r="G23" s="1"/>
      <c r="H23" s="7"/>
    </row>
    <row r="24" spans="2:11" x14ac:dyDescent="0.2">
      <c r="B24" s="6" t="s">
        <v>30</v>
      </c>
      <c r="D24" s="1"/>
      <c r="E24" s="1"/>
      <c r="F24" s="1"/>
      <c r="G24" s="1"/>
      <c r="H24" s="7"/>
    </row>
    <row r="25" spans="2:11" x14ac:dyDescent="0.2">
      <c r="B25" s="6" t="s">
        <v>44</v>
      </c>
      <c r="D25" s="1"/>
      <c r="E25" s="1"/>
      <c r="F25" s="1"/>
      <c r="G25" s="1"/>
      <c r="H25" s="7"/>
    </row>
    <row r="26" spans="2:11" x14ac:dyDescent="0.2">
      <c r="B26" s="5"/>
      <c r="C26" s="15"/>
      <c r="D26" s="3" t="s">
        <v>4</v>
      </c>
      <c r="E26" s="3"/>
      <c r="F26" s="3"/>
      <c r="G26" s="3"/>
      <c r="H26" s="4"/>
    </row>
    <row r="27" spans="2:11" x14ac:dyDescent="0.2">
      <c r="B27" s="6"/>
      <c r="C27" s="1"/>
      <c r="D27" s="1"/>
      <c r="E27" s="1"/>
      <c r="F27" s="1"/>
      <c r="G27" s="1"/>
      <c r="H27" s="7"/>
    </row>
    <row r="28" spans="2:11" x14ac:dyDescent="0.2">
      <c r="B28" s="6"/>
      <c r="C28" s="1"/>
      <c r="D28" s="1"/>
      <c r="E28" s="1"/>
      <c r="F28" s="1"/>
      <c r="G28" s="1"/>
      <c r="H28" s="7"/>
    </row>
    <row r="29" spans="2:11" x14ac:dyDescent="0.2">
      <c r="B29" s="6"/>
      <c r="C29" s="1"/>
      <c r="D29" s="1"/>
      <c r="E29" s="1"/>
      <c r="F29" s="1"/>
      <c r="G29" s="1"/>
      <c r="H29" s="7"/>
    </row>
    <row r="30" spans="2:11" x14ac:dyDescent="0.2">
      <c r="B30" s="6"/>
      <c r="C30" s="1"/>
      <c r="D30" s="1"/>
      <c r="E30" s="1"/>
      <c r="F30" s="1"/>
      <c r="G30" s="1"/>
      <c r="H30" s="7"/>
    </row>
    <row r="31" spans="2:11" x14ac:dyDescent="0.2">
      <c r="B31" s="6"/>
      <c r="C31" s="1"/>
      <c r="D31" s="1"/>
      <c r="E31" s="1"/>
      <c r="F31" s="1"/>
      <c r="G31" s="1"/>
      <c r="H31" s="7"/>
    </row>
    <row r="32" spans="2:11" x14ac:dyDescent="0.2">
      <c r="B32" s="6"/>
      <c r="C32" s="1"/>
      <c r="D32" s="1"/>
      <c r="E32" s="1"/>
      <c r="F32" s="1"/>
      <c r="G32" s="1"/>
      <c r="H32" s="7"/>
    </row>
    <row r="33" spans="2:8" x14ac:dyDescent="0.2">
      <c r="B33" s="6"/>
      <c r="C33" s="1"/>
      <c r="D33" s="1"/>
      <c r="E33" s="1"/>
      <c r="F33" s="1"/>
      <c r="G33" s="1"/>
      <c r="H33" s="7"/>
    </row>
    <row r="34" spans="2:8" x14ac:dyDescent="0.2">
      <c r="B34" s="6"/>
      <c r="C34" s="1"/>
      <c r="D34" s="1"/>
      <c r="E34" s="1"/>
      <c r="F34" s="1"/>
      <c r="G34" s="1"/>
      <c r="H34" s="7"/>
    </row>
    <row r="35" spans="2:8" x14ac:dyDescent="0.2">
      <c r="B35" s="6"/>
      <c r="C35" s="1"/>
      <c r="D35" s="1"/>
      <c r="E35" s="1"/>
      <c r="F35" s="1"/>
      <c r="G35" s="1"/>
      <c r="H35" s="7"/>
    </row>
    <row r="36" spans="2:8" x14ac:dyDescent="0.2">
      <c r="B36" s="6"/>
      <c r="C36" s="1"/>
      <c r="D36" s="1"/>
      <c r="E36" s="1"/>
      <c r="F36" s="1"/>
      <c r="G36" s="1"/>
      <c r="H36" s="7"/>
    </row>
    <row r="37" spans="2:8" x14ac:dyDescent="0.2">
      <c r="B37" s="6"/>
      <c r="C37" s="1"/>
      <c r="D37" s="1"/>
      <c r="E37" s="1"/>
      <c r="F37" s="1"/>
      <c r="G37" s="1"/>
      <c r="H37" s="7"/>
    </row>
    <row r="38" spans="2:8" x14ac:dyDescent="0.2">
      <c r="B38" s="6"/>
      <c r="C38" s="1"/>
      <c r="D38" s="1"/>
      <c r="E38" s="1"/>
      <c r="F38" s="1"/>
      <c r="G38" s="1"/>
      <c r="H38" s="7"/>
    </row>
    <row r="39" spans="2:8" x14ac:dyDescent="0.2">
      <c r="B39" s="6"/>
      <c r="C39" s="1"/>
      <c r="D39" s="1"/>
      <c r="E39" s="1"/>
      <c r="F39" s="1"/>
      <c r="G39" s="1"/>
      <c r="H39" s="7"/>
    </row>
    <row r="40" spans="2:8" x14ac:dyDescent="0.2">
      <c r="B40" s="6"/>
      <c r="C40" s="1"/>
      <c r="D40" s="1"/>
      <c r="E40" s="1"/>
      <c r="F40" s="1"/>
      <c r="G40" s="1"/>
      <c r="H40" s="7"/>
    </row>
    <row r="41" spans="2:8" x14ac:dyDescent="0.2">
      <c r="B41" s="6"/>
      <c r="C41" s="1"/>
      <c r="D41" s="1"/>
      <c r="E41" s="1"/>
      <c r="F41" s="1"/>
      <c r="G41" s="1"/>
      <c r="H41" s="7"/>
    </row>
    <row r="42" spans="2:8" x14ac:dyDescent="0.2">
      <c r="B42" s="6"/>
      <c r="C42" s="1"/>
      <c r="D42" s="1"/>
      <c r="E42" s="1"/>
      <c r="F42" s="1"/>
      <c r="G42" s="1"/>
      <c r="H42" s="7"/>
    </row>
    <row r="43" spans="2:8" x14ac:dyDescent="0.2">
      <c r="B43" s="6"/>
      <c r="C43" s="1"/>
      <c r="D43" s="1"/>
      <c r="E43" s="1"/>
      <c r="F43" s="1"/>
      <c r="G43" s="1"/>
      <c r="H43" s="7"/>
    </row>
    <row r="44" spans="2:8" x14ac:dyDescent="0.2">
      <c r="B44" s="6"/>
      <c r="C44" s="1"/>
      <c r="D44" s="1"/>
      <c r="E44" s="1"/>
      <c r="F44" s="1"/>
      <c r="G44" s="1"/>
      <c r="H44" s="7"/>
    </row>
    <row r="45" spans="2:8" x14ac:dyDescent="0.2">
      <c r="B45" s="6"/>
      <c r="C45" s="1"/>
      <c r="D45" s="1"/>
      <c r="E45" s="1"/>
      <c r="F45" s="1"/>
      <c r="G45" s="1"/>
      <c r="H45" s="7"/>
    </row>
    <row r="46" spans="2:8" x14ac:dyDescent="0.2">
      <c r="B46" s="6"/>
      <c r="C46" s="1"/>
      <c r="D46" s="1"/>
      <c r="E46" s="1"/>
      <c r="F46" s="1"/>
      <c r="G46" s="1"/>
      <c r="H46" s="7"/>
    </row>
    <row r="47" spans="2:8" x14ac:dyDescent="0.2">
      <c r="B47" s="8"/>
      <c r="C47" s="9"/>
      <c r="D47" s="9"/>
      <c r="E47" s="9"/>
      <c r="F47" s="9"/>
      <c r="G47" s="9"/>
      <c r="H47" s="10"/>
    </row>
    <row r="48" spans="2:8" x14ac:dyDescent="0.2">
      <c r="C48" s="1"/>
      <c r="D48" s="1"/>
      <c r="E48" s="1"/>
      <c r="F48" s="1"/>
      <c r="G48" s="1"/>
      <c r="H48" s="1"/>
    </row>
    <row r="49" spans="3:8" x14ac:dyDescent="0.2">
      <c r="C49" s="1"/>
      <c r="D49" s="1"/>
      <c r="E49" s="1"/>
      <c r="F49" s="1"/>
      <c r="G49" s="1"/>
      <c r="H49" s="1"/>
    </row>
    <row r="50" spans="3:8" x14ac:dyDescent="0.2">
      <c r="C50" s="1"/>
      <c r="D50" s="1"/>
      <c r="E50" s="1"/>
      <c r="F50" s="1"/>
      <c r="G50" s="1"/>
      <c r="H50" s="1"/>
    </row>
    <row r="51" spans="3:8" x14ac:dyDescent="0.2">
      <c r="C51" s="1"/>
      <c r="D51" s="1"/>
      <c r="E51" s="1"/>
      <c r="F51" s="1"/>
      <c r="G51" s="1"/>
      <c r="H51" s="1"/>
    </row>
    <row r="52" spans="3:8" x14ac:dyDescent="0.2">
      <c r="C52" s="1"/>
      <c r="D52" s="1"/>
      <c r="E52" s="1"/>
      <c r="F52" s="1"/>
      <c r="G52" s="1"/>
      <c r="H52" s="1"/>
    </row>
    <row r="53" spans="3:8" x14ac:dyDescent="0.2">
      <c r="C53" s="1"/>
      <c r="D53" s="1"/>
      <c r="E53" s="1"/>
      <c r="F53" s="1"/>
      <c r="G53" s="1"/>
      <c r="H53" s="1"/>
    </row>
    <row r="54" spans="3:8" x14ac:dyDescent="0.2">
      <c r="C54" s="1"/>
      <c r="D54" s="1"/>
      <c r="E54" s="1"/>
      <c r="F54" s="1"/>
      <c r="G54" s="1"/>
      <c r="H54" s="1"/>
    </row>
    <row r="55" spans="3:8" x14ac:dyDescent="0.2">
      <c r="C55" s="1"/>
      <c r="D55" s="1"/>
      <c r="E55" s="1"/>
      <c r="F55" s="1"/>
      <c r="G55" s="1"/>
      <c r="H55" s="1"/>
    </row>
    <row r="56" spans="3:8" x14ac:dyDescent="0.2">
      <c r="C56" s="1"/>
      <c r="D56" s="1"/>
      <c r="E56" s="1"/>
      <c r="F56" s="1"/>
      <c r="G56" s="1"/>
      <c r="H56" s="1"/>
    </row>
  </sheetData>
  <hyperlinks>
    <hyperlink ref="B3" location="remicade!A1" display="Remicade (infliximab)" xr:uid="{06253FE6-28A4-4F8C-8392-E96570A19109}"/>
    <hyperlink ref="B5" location="stelara!A1" display="Stelara" xr:uid="{0ED5E7DB-0DE1-4686-8E70-06C97A6D985D}"/>
    <hyperlink ref="B14" location="darzalex!A1" display="Darzalex" xr:uid="{D7037E8B-3ADB-4F28-9113-42F66631D51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1A72C-E679-455F-9D25-1389BE74626E}">
  <dimension ref="A1:EA67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4" sqref="H14"/>
    </sheetView>
  </sheetViews>
  <sheetFormatPr defaultRowHeight="12.75" x14ac:dyDescent="0.2"/>
  <cols>
    <col min="1" max="1" width="5" style="12" bestFit="1" customWidth="1"/>
    <col min="2" max="2" width="17.42578125" style="12" bestFit="1" customWidth="1"/>
    <col min="3" max="7" width="9.140625" style="12"/>
    <col min="8" max="8" width="9.7109375" style="12" bestFit="1" customWidth="1"/>
    <col min="9" max="16384" width="9.140625" style="12"/>
  </cols>
  <sheetData>
    <row r="1" spans="1:32" x14ac:dyDescent="0.2">
      <c r="A1" s="17" t="s">
        <v>17</v>
      </c>
    </row>
    <row r="2" spans="1:32" x14ac:dyDescent="0.2">
      <c r="C2" s="12" t="s">
        <v>58</v>
      </c>
      <c r="D2" s="12" t="s">
        <v>59</v>
      </c>
      <c r="E2" s="12" t="s">
        <v>60</v>
      </c>
      <c r="F2" s="12" t="s">
        <v>61</v>
      </c>
      <c r="G2" s="12" t="s">
        <v>62</v>
      </c>
      <c r="H2" s="12" t="s">
        <v>16</v>
      </c>
      <c r="I2" s="12" t="s">
        <v>63</v>
      </c>
      <c r="J2" s="12" t="s">
        <v>64</v>
      </c>
      <c r="L2" s="19">
        <v>2015</v>
      </c>
      <c r="M2" s="19">
        <f>L2+1</f>
        <v>2016</v>
      </c>
      <c r="N2" s="19">
        <f t="shared" ref="N2:AF2" si="0">M2+1</f>
        <v>2017</v>
      </c>
      <c r="O2" s="19">
        <f t="shared" si="0"/>
        <v>2018</v>
      </c>
      <c r="P2" s="19">
        <f t="shared" si="0"/>
        <v>2019</v>
      </c>
      <c r="Q2" s="19">
        <f t="shared" si="0"/>
        <v>2020</v>
      </c>
      <c r="R2" s="19">
        <f t="shared" si="0"/>
        <v>2021</v>
      </c>
      <c r="S2" s="19">
        <f t="shared" si="0"/>
        <v>2022</v>
      </c>
      <c r="T2" s="19">
        <f t="shared" si="0"/>
        <v>2023</v>
      </c>
      <c r="U2" s="19">
        <f t="shared" si="0"/>
        <v>2024</v>
      </c>
      <c r="V2" s="19">
        <f t="shared" si="0"/>
        <v>2025</v>
      </c>
      <c r="W2" s="19">
        <f t="shared" si="0"/>
        <v>2026</v>
      </c>
      <c r="X2" s="19">
        <f t="shared" si="0"/>
        <v>2027</v>
      </c>
      <c r="Y2" s="19">
        <f t="shared" si="0"/>
        <v>2028</v>
      </c>
      <c r="Z2" s="19">
        <f t="shared" si="0"/>
        <v>2029</v>
      </c>
      <c r="AA2" s="19">
        <f t="shared" si="0"/>
        <v>2030</v>
      </c>
      <c r="AB2" s="19">
        <f t="shared" si="0"/>
        <v>2031</v>
      </c>
      <c r="AC2" s="19">
        <f t="shared" si="0"/>
        <v>2032</v>
      </c>
      <c r="AD2" s="19">
        <f t="shared" si="0"/>
        <v>2033</v>
      </c>
      <c r="AE2" s="19">
        <f t="shared" si="0"/>
        <v>2034</v>
      </c>
      <c r="AF2" s="19">
        <f t="shared" si="0"/>
        <v>2035</v>
      </c>
    </row>
    <row r="3" spans="1:32" x14ac:dyDescent="0.2">
      <c r="B3" s="12" t="s">
        <v>27</v>
      </c>
      <c r="C3" s="12">
        <v>186</v>
      </c>
      <c r="H3" s="12">
        <v>439</v>
      </c>
      <c r="I3" s="12">
        <f>H3*1.01</f>
        <v>443.39</v>
      </c>
      <c r="J3" s="12">
        <f>I3*1.01</f>
        <v>447.82389999999998</v>
      </c>
      <c r="V3" s="12">
        <f>SUM(G3:J3)</f>
        <v>1330.2139</v>
      </c>
      <c r="W3" s="12">
        <f>V3</f>
        <v>1330.2139</v>
      </c>
      <c r="X3" s="12">
        <f t="shared" ref="X3:AF3" si="1">W3</f>
        <v>1330.2139</v>
      </c>
      <c r="Y3" s="12">
        <f t="shared" si="1"/>
        <v>1330.2139</v>
      </c>
      <c r="Z3" s="12">
        <f t="shared" si="1"/>
        <v>1330.2139</v>
      </c>
      <c r="AA3" s="12">
        <f t="shared" si="1"/>
        <v>1330.2139</v>
      </c>
      <c r="AB3" s="12">
        <f t="shared" si="1"/>
        <v>1330.2139</v>
      </c>
      <c r="AC3" s="12">
        <f t="shared" si="1"/>
        <v>1330.2139</v>
      </c>
      <c r="AD3" s="12">
        <f t="shared" si="1"/>
        <v>1330.2139</v>
      </c>
      <c r="AE3" s="12">
        <f t="shared" si="1"/>
        <v>1330.2139</v>
      </c>
      <c r="AF3" s="12">
        <f t="shared" si="1"/>
        <v>1330.2139</v>
      </c>
    </row>
    <row r="4" spans="1:32" x14ac:dyDescent="0.2">
      <c r="B4" s="12" t="s">
        <v>28</v>
      </c>
      <c r="C4" s="12">
        <v>2878</v>
      </c>
      <c r="H4" s="12">
        <v>3539</v>
      </c>
      <c r="I4" s="12">
        <f t="shared" ref="I4:J24" si="2">H4*1.01</f>
        <v>3574.39</v>
      </c>
      <c r="J4" s="12">
        <f t="shared" si="2"/>
        <v>3610.1338999999998</v>
      </c>
      <c r="V4" s="12">
        <f t="shared" ref="V4:V31" si="3">SUM(G4:J4)</f>
        <v>10723.5239</v>
      </c>
      <c r="W4" s="12">
        <f t="shared" ref="W4:AF24" si="4">V4</f>
        <v>10723.5239</v>
      </c>
      <c r="X4" s="12">
        <f t="shared" si="4"/>
        <v>10723.5239</v>
      </c>
      <c r="Y4" s="12">
        <f t="shared" si="4"/>
        <v>10723.5239</v>
      </c>
      <c r="Z4" s="12">
        <f t="shared" si="4"/>
        <v>10723.5239</v>
      </c>
      <c r="AA4" s="12">
        <f t="shared" si="4"/>
        <v>10723.5239</v>
      </c>
      <c r="AB4" s="12">
        <f t="shared" si="4"/>
        <v>10723.5239</v>
      </c>
      <c r="AC4" s="12">
        <f t="shared" si="4"/>
        <v>10723.5239</v>
      </c>
      <c r="AD4" s="12">
        <f t="shared" si="4"/>
        <v>10723.5239</v>
      </c>
      <c r="AE4" s="12">
        <f t="shared" si="4"/>
        <v>10723.5239</v>
      </c>
      <c r="AF4" s="12">
        <f t="shared" si="4"/>
        <v>10723.5239</v>
      </c>
    </row>
    <row r="5" spans="1:32" x14ac:dyDescent="0.2">
      <c r="B5" s="12" t="s">
        <v>29</v>
      </c>
      <c r="C5" s="12">
        <v>736</v>
      </c>
      <c r="H5" s="12">
        <v>908</v>
      </c>
      <c r="I5" s="12">
        <f t="shared" si="2"/>
        <v>917.08</v>
      </c>
      <c r="J5" s="12">
        <f t="shared" si="2"/>
        <v>926.25080000000003</v>
      </c>
      <c r="V5" s="12">
        <f t="shared" si="3"/>
        <v>2751.3307999999997</v>
      </c>
      <c r="W5" s="12">
        <f t="shared" si="4"/>
        <v>2751.3307999999997</v>
      </c>
      <c r="X5" s="12">
        <f t="shared" si="4"/>
        <v>2751.3307999999997</v>
      </c>
      <c r="Y5" s="12">
        <f t="shared" si="4"/>
        <v>2751.3307999999997</v>
      </c>
      <c r="Z5" s="12">
        <f t="shared" si="4"/>
        <v>2751.3307999999997</v>
      </c>
      <c r="AA5" s="12">
        <f t="shared" si="4"/>
        <v>2751.3307999999997</v>
      </c>
      <c r="AB5" s="12">
        <f t="shared" si="4"/>
        <v>2751.3307999999997</v>
      </c>
      <c r="AC5" s="12">
        <f t="shared" si="4"/>
        <v>2751.3307999999997</v>
      </c>
      <c r="AD5" s="12">
        <f t="shared" si="4"/>
        <v>2751.3307999999997</v>
      </c>
      <c r="AE5" s="12">
        <f t="shared" si="4"/>
        <v>2751.3307999999997</v>
      </c>
      <c r="AF5" s="12">
        <f t="shared" si="4"/>
        <v>2751.3307999999997</v>
      </c>
    </row>
    <row r="6" spans="1:32" x14ac:dyDescent="0.2">
      <c r="B6" s="12" t="s">
        <v>37</v>
      </c>
      <c r="C6" s="12">
        <v>770</v>
      </c>
      <c r="H6" s="12">
        <v>735</v>
      </c>
      <c r="I6" s="12">
        <f t="shared" si="2"/>
        <v>742.35</v>
      </c>
      <c r="J6" s="12">
        <f t="shared" si="2"/>
        <v>749.77350000000001</v>
      </c>
      <c r="V6" s="12">
        <f t="shared" si="3"/>
        <v>2227.1234999999997</v>
      </c>
      <c r="W6" s="12">
        <f t="shared" si="4"/>
        <v>2227.1234999999997</v>
      </c>
      <c r="X6" s="12">
        <f t="shared" si="4"/>
        <v>2227.1234999999997</v>
      </c>
      <c r="Y6" s="12">
        <f t="shared" si="4"/>
        <v>2227.1234999999997</v>
      </c>
      <c r="Z6" s="12">
        <f t="shared" si="4"/>
        <v>2227.1234999999997</v>
      </c>
      <c r="AA6" s="12">
        <f t="shared" si="4"/>
        <v>2227.1234999999997</v>
      </c>
      <c r="AB6" s="12">
        <f t="shared" si="4"/>
        <v>2227.1234999999997</v>
      </c>
      <c r="AC6" s="12">
        <f t="shared" si="4"/>
        <v>2227.1234999999997</v>
      </c>
      <c r="AD6" s="12">
        <f t="shared" si="4"/>
        <v>2227.1234999999997</v>
      </c>
      <c r="AE6" s="12">
        <f t="shared" si="4"/>
        <v>2227.1234999999997</v>
      </c>
      <c r="AF6" s="12">
        <f t="shared" si="4"/>
        <v>2227.1234999999997</v>
      </c>
    </row>
    <row r="7" spans="1:32" x14ac:dyDescent="0.2">
      <c r="B7" s="12" t="s">
        <v>39</v>
      </c>
      <c r="C7" s="12">
        <v>69</v>
      </c>
      <c r="H7" s="12">
        <v>179</v>
      </c>
      <c r="I7" s="12">
        <f t="shared" si="2"/>
        <v>180.79</v>
      </c>
      <c r="J7" s="12">
        <f t="shared" si="2"/>
        <v>182.59789999999998</v>
      </c>
      <c r="V7" s="12">
        <f t="shared" si="3"/>
        <v>542.38789999999995</v>
      </c>
      <c r="W7" s="12">
        <f t="shared" si="4"/>
        <v>542.38789999999995</v>
      </c>
      <c r="X7" s="12">
        <f t="shared" si="4"/>
        <v>542.38789999999995</v>
      </c>
      <c r="Y7" s="12">
        <f t="shared" si="4"/>
        <v>542.38789999999995</v>
      </c>
      <c r="Z7" s="12">
        <f t="shared" si="4"/>
        <v>542.38789999999995</v>
      </c>
      <c r="AA7" s="12">
        <f t="shared" si="4"/>
        <v>542.38789999999995</v>
      </c>
      <c r="AB7" s="12">
        <f t="shared" si="4"/>
        <v>542.38789999999995</v>
      </c>
      <c r="AC7" s="12">
        <f t="shared" si="4"/>
        <v>542.38789999999995</v>
      </c>
      <c r="AD7" s="12">
        <f t="shared" si="4"/>
        <v>542.38789999999995</v>
      </c>
      <c r="AE7" s="12">
        <f t="shared" si="4"/>
        <v>542.38789999999995</v>
      </c>
      <c r="AF7" s="12">
        <f t="shared" si="4"/>
        <v>542.38789999999995</v>
      </c>
    </row>
    <row r="8" spans="1:32" x14ac:dyDescent="0.2">
      <c r="B8" s="12" t="s">
        <v>40</v>
      </c>
      <c r="C8" s="12">
        <v>69</v>
      </c>
      <c r="H8" s="12">
        <v>106</v>
      </c>
      <c r="I8" s="12">
        <f t="shared" si="2"/>
        <v>107.06</v>
      </c>
      <c r="J8" s="12">
        <f t="shared" si="2"/>
        <v>108.1306</v>
      </c>
      <c r="V8" s="12">
        <f t="shared" si="3"/>
        <v>321.19060000000002</v>
      </c>
      <c r="W8" s="12">
        <f t="shared" si="4"/>
        <v>321.19060000000002</v>
      </c>
      <c r="X8" s="12">
        <f t="shared" si="4"/>
        <v>321.19060000000002</v>
      </c>
      <c r="Y8" s="12">
        <f t="shared" si="4"/>
        <v>321.19060000000002</v>
      </c>
      <c r="Z8" s="12">
        <f t="shared" si="4"/>
        <v>321.19060000000002</v>
      </c>
      <c r="AA8" s="12">
        <f t="shared" si="4"/>
        <v>321.19060000000002</v>
      </c>
      <c r="AB8" s="12">
        <f t="shared" si="4"/>
        <v>321.19060000000002</v>
      </c>
      <c r="AC8" s="12">
        <f t="shared" si="4"/>
        <v>321.19060000000002</v>
      </c>
      <c r="AD8" s="12">
        <f t="shared" si="4"/>
        <v>321.19060000000002</v>
      </c>
      <c r="AE8" s="12">
        <f t="shared" si="4"/>
        <v>321.19060000000002</v>
      </c>
      <c r="AF8" s="12">
        <f t="shared" si="4"/>
        <v>321.19060000000002</v>
      </c>
    </row>
    <row r="9" spans="1:32" x14ac:dyDescent="0.2">
      <c r="B9" s="12" t="s">
        <v>30</v>
      </c>
      <c r="C9" s="12">
        <v>135</v>
      </c>
      <c r="H9" s="12">
        <v>166</v>
      </c>
      <c r="I9" s="12">
        <f t="shared" si="2"/>
        <v>167.66</v>
      </c>
      <c r="J9" s="12">
        <f t="shared" si="2"/>
        <v>169.3366</v>
      </c>
      <c r="V9" s="12">
        <f t="shared" si="3"/>
        <v>502.99659999999994</v>
      </c>
      <c r="W9" s="12">
        <f t="shared" si="4"/>
        <v>502.99659999999994</v>
      </c>
      <c r="X9" s="12">
        <f t="shared" si="4"/>
        <v>502.99659999999994</v>
      </c>
      <c r="Y9" s="12">
        <f t="shared" si="4"/>
        <v>502.99659999999994</v>
      </c>
      <c r="Z9" s="12">
        <f t="shared" si="4"/>
        <v>502.99659999999994</v>
      </c>
      <c r="AA9" s="12">
        <f t="shared" si="4"/>
        <v>502.99659999999994</v>
      </c>
      <c r="AB9" s="12">
        <f t="shared" si="4"/>
        <v>502.99659999999994</v>
      </c>
      <c r="AC9" s="12">
        <f t="shared" si="4"/>
        <v>502.99659999999994</v>
      </c>
      <c r="AD9" s="12">
        <f t="shared" si="4"/>
        <v>502.99659999999994</v>
      </c>
      <c r="AE9" s="12">
        <f t="shared" si="4"/>
        <v>502.99659999999994</v>
      </c>
      <c r="AF9" s="12">
        <f t="shared" si="4"/>
        <v>502.99659999999994</v>
      </c>
    </row>
    <row r="10" spans="1:32" x14ac:dyDescent="0.2">
      <c r="B10" s="12" t="s">
        <v>41</v>
      </c>
      <c r="C10" s="12">
        <v>165</v>
      </c>
      <c r="H10" s="12">
        <v>145</v>
      </c>
      <c r="I10" s="12">
        <f t="shared" si="2"/>
        <v>146.44999999999999</v>
      </c>
      <c r="J10" s="12">
        <f t="shared" si="2"/>
        <v>147.9145</v>
      </c>
      <c r="V10" s="12">
        <f t="shared" si="3"/>
        <v>439.36450000000002</v>
      </c>
      <c r="W10" s="12">
        <f t="shared" si="4"/>
        <v>439.36450000000002</v>
      </c>
      <c r="X10" s="12">
        <f t="shared" si="4"/>
        <v>439.36450000000002</v>
      </c>
      <c r="Y10" s="12">
        <f t="shared" si="4"/>
        <v>439.36450000000002</v>
      </c>
      <c r="Z10" s="12">
        <f t="shared" si="4"/>
        <v>439.36450000000002</v>
      </c>
      <c r="AA10" s="12">
        <f t="shared" si="4"/>
        <v>439.36450000000002</v>
      </c>
      <c r="AB10" s="12">
        <f t="shared" si="4"/>
        <v>439.36450000000002</v>
      </c>
      <c r="AC10" s="12">
        <f t="shared" si="4"/>
        <v>439.36450000000002</v>
      </c>
      <c r="AD10" s="12">
        <f t="shared" si="4"/>
        <v>439.36450000000002</v>
      </c>
      <c r="AE10" s="12">
        <f t="shared" si="4"/>
        <v>439.36450000000002</v>
      </c>
      <c r="AF10" s="12">
        <f t="shared" si="4"/>
        <v>439.36450000000002</v>
      </c>
    </row>
    <row r="11" spans="1:32" x14ac:dyDescent="0.2">
      <c r="B11" s="12" t="s">
        <v>43</v>
      </c>
      <c r="C11" s="12">
        <v>393</v>
      </c>
      <c r="H11" s="12">
        <v>455</v>
      </c>
      <c r="I11" s="12">
        <f t="shared" si="2"/>
        <v>459.55</v>
      </c>
      <c r="J11" s="12">
        <f t="shared" si="2"/>
        <v>464.14550000000003</v>
      </c>
      <c r="V11" s="12">
        <f t="shared" si="3"/>
        <v>1378.6955</v>
      </c>
      <c r="W11" s="12">
        <f t="shared" si="4"/>
        <v>1378.6955</v>
      </c>
      <c r="X11" s="12">
        <f t="shared" si="4"/>
        <v>1378.6955</v>
      </c>
      <c r="Y11" s="12">
        <f t="shared" si="4"/>
        <v>1378.6955</v>
      </c>
      <c r="Z11" s="12">
        <f t="shared" si="4"/>
        <v>1378.6955</v>
      </c>
      <c r="AA11" s="12">
        <f t="shared" si="4"/>
        <v>1378.6955</v>
      </c>
      <c r="AB11" s="12">
        <f t="shared" si="4"/>
        <v>1378.6955</v>
      </c>
      <c r="AC11" s="12">
        <f t="shared" si="4"/>
        <v>1378.6955</v>
      </c>
      <c r="AD11" s="12">
        <f t="shared" si="4"/>
        <v>1378.6955</v>
      </c>
      <c r="AE11" s="12">
        <f t="shared" si="4"/>
        <v>1378.6955</v>
      </c>
      <c r="AF11" s="12">
        <f t="shared" si="4"/>
        <v>1378.6955</v>
      </c>
    </row>
    <row r="12" spans="1:32" x14ac:dyDescent="0.2">
      <c r="B12" s="12" t="s">
        <v>19</v>
      </c>
      <c r="C12" s="12">
        <v>537</v>
      </c>
      <c r="H12" s="12">
        <v>690</v>
      </c>
      <c r="I12" s="12">
        <f t="shared" si="2"/>
        <v>696.9</v>
      </c>
      <c r="J12" s="12">
        <f t="shared" si="2"/>
        <v>703.86900000000003</v>
      </c>
      <c r="V12" s="12">
        <f t="shared" si="3"/>
        <v>2090.7690000000002</v>
      </c>
      <c r="W12" s="12">
        <f t="shared" si="4"/>
        <v>2090.7690000000002</v>
      </c>
      <c r="X12" s="12">
        <f t="shared" si="4"/>
        <v>2090.7690000000002</v>
      </c>
      <c r="Y12" s="12">
        <f t="shared" si="4"/>
        <v>2090.7690000000002</v>
      </c>
      <c r="Z12" s="12">
        <f t="shared" si="4"/>
        <v>2090.7690000000002</v>
      </c>
      <c r="AA12" s="12">
        <f t="shared" si="4"/>
        <v>2090.7690000000002</v>
      </c>
      <c r="AB12" s="12">
        <f t="shared" si="4"/>
        <v>2090.7690000000002</v>
      </c>
      <c r="AC12" s="12">
        <f t="shared" si="4"/>
        <v>2090.7690000000002</v>
      </c>
      <c r="AD12" s="12">
        <f t="shared" si="4"/>
        <v>2090.7690000000002</v>
      </c>
      <c r="AE12" s="12">
        <f t="shared" si="4"/>
        <v>2090.7690000000002</v>
      </c>
      <c r="AF12" s="12">
        <f t="shared" si="4"/>
        <v>2090.7690000000002</v>
      </c>
    </row>
    <row r="13" spans="1:32" x14ac:dyDescent="0.2">
      <c r="B13" s="12" t="s">
        <v>20</v>
      </c>
      <c r="C13" s="12">
        <v>2885</v>
      </c>
      <c r="H13" s="12">
        <v>1653</v>
      </c>
      <c r="I13" s="12">
        <f t="shared" si="2"/>
        <v>1669.53</v>
      </c>
      <c r="J13" s="12">
        <f t="shared" si="2"/>
        <v>1686.2253000000001</v>
      </c>
      <c r="V13" s="12">
        <f t="shared" si="3"/>
        <v>5008.7552999999998</v>
      </c>
      <c r="W13" s="12">
        <f t="shared" si="4"/>
        <v>5008.7552999999998</v>
      </c>
      <c r="X13" s="12">
        <f t="shared" si="4"/>
        <v>5008.7552999999998</v>
      </c>
      <c r="Y13" s="12">
        <f t="shared" si="4"/>
        <v>5008.7552999999998</v>
      </c>
      <c r="Z13" s="12">
        <f t="shared" si="4"/>
        <v>5008.7552999999998</v>
      </c>
      <c r="AA13" s="12">
        <f t="shared" si="4"/>
        <v>5008.7552999999998</v>
      </c>
      <c r="AB13" s="12">
        <f t="shared" si="4"/>
        <v>5008.7552999999998</v>
      </c>
      <c r="AC13" s="12">
        <f t="shared" si="4"/>
        <v>5008.7552999999998</v>
      </c>
      <c r="AD13" s="12">
        <f t="shared" si="4"/>
        <v>5008.7552999999998</v>
      </c>
      <c r="AE13" s="12">
        <f t="shared" si="4"/>
        <v>5008.7552999999998</v>
      </c>
      <c r="AF13" s="12">
        <f t="shared" si="4"/>
        <v>5008.7552999999998</v>
      </c>
    </row>
    <row r="14" spans="1:32" x14ac:dyDescent="0.2">
      <c r="B14" s="12" t="s">
        <v>21</v>
      </c>
      <c r="C14" s="12">
        <v>906</v>
      </c>
      <c r="H14" s="12">
        <v>1186</v>
      </c>
      <c r="I14" s="12">
        <f t="shared" si="2"/>
        <v>1197.8599999999999</v>
      </c>
      <c r="J14" s="12">
        <f t="shared" si="2"/>
        <v>1209.8385999999998</v>
      </c>
      <c r="V14" s="12">
        <f t="shared" si="3"/>
        <v>3593.6985999999997</v>
      </c>
      <c r="W14" s="12">
        <f t="shared" si="4"/>
        <v>3593.6985999999997</v>
      </c>
      <c r="X14" s="12">
        <f t="shared" si="4"/>
        <v>3593.6985999999997</v>
      </c>
      <c r="Y14" s="12">
        <f t="shared" si="4"/>
        <v>3593.6985999999997</v>
      </c>
      <c r="Z14" s="12">
        <f t="shared" si="4"/>
        <v>3593.6985999999997</v>
      </c>
      <c r="AA14" s="12">
        <f t="shared" si="4"/>
        <v>3593.6985999999997</v>
      </c>
      <c r="AB14" s="12">
        <f t="shared" si="4"/>
        <v>3593.6985999999997</v>
      </c>
      <c r="AC14" s="12">
        <f t="shared" si="4"/>
        <v>3593.6985999999997</v>
      </c>
      <c r="AD14" s="12">
        <f t="shared" si="4"/>
        <v>3593.6985999999997</v>
      </c>
      <c r="AE14" s="12">
        <f t="shared" si="4"/>
        <v>3593.6985999999997</v>
      </c>
      <c r="AF14" s="12">
        <f t="shared" si="4"/>
        <v>3593.6985999999997</v>
      </c>
    </row>
    <row r="15" spans="1:32" x14ac:dyDescent="0.2">
      <c r="B15" s="12" t="s">
        <v>44</v>
      </c>
      <c r="H15" s="12">
        <v>211</v>
      </c>
      <c r="I15" s="12">
        <f t="shared" si="2"/>
        <v>213.11</v>
      </c>
      <c r="J15" s="12">
        <f t="shared" si="2"/>
        <v>215.24110000000002</v>
      </c>
      <c r="V15" s="12">
        <f t="shared" si="3"/>
        <v>639.35110000000009</v>
      </c>
      <c r="W15" s="12">
        <f t="shared" si="4"/>
        <v>639.35110000000009</v>
      </c>
      <c r="X15" s="12">
        <f t="shared" si="4"/>
        <v>639.35110000000009</v>
      </c>
      <c r="Y15" s="12">
        <f t="shared" si="4"/>
        <v>639.35110000000009</v>
      </c>
      <c r="Z15" s="12">
        <f t="shared" si="4"/>
        <v>639.35110000000009</v>
      </c>
      <c r="AA15" s="12">
        <f t="shared" si="4"/>
        <v>639.35110000000009</v>
      </c>
      <c r="AB15" s="12">
        <f t="shared" si="4"/>
        <v>639.35110000000009</v>
      </c>
      <c r="AC15" s="12">
        <f t="shared" si="4"/>
        <v>639.35110000000009</v>
      </c>
      <c r="AD15" s="12">
        <f t="shared" si="4"/>
        <v>639.35110000000009</v>
      </c>
      <c r="AE15" s="12">
        <f t="shared" si="4"/>
        <v>639.35110000000009</v>
      </c>
      <c r="AF15" s="12">
        <f t="shared" si="4"/>
        <v>639.35110000000009</v>
      </c>
    </row>
    <row r="16" spans="1:32" x14ac:dyDescent="0.2">
      <c r="B16" s="12" t="s">
        <v>24</v>
      </c>
      <c r="C16" s="12">
        <v>163</v>
      </c>
      <c r="H16" s="12">
        <v>164</v>
      </c>
      <c r="I16" s="12">
        <f t="shared" si="2"/>
        <v>165.64000000000001</v>
      </c>
      <c r="J16" s="12">
        <f t="shared" si="2"/>
        <v>167.29640000000001</v>
      </c>
      <c r="V16" s="12">
        <f t="shared" si="3"/>
        <v>496.93639999999999</v>
      </c>
      <c r="W16" s="12">
        <f t="shared" si="4"/>
        <v>496.93639999999999</v>
      </c>
      <c r="X16" s="12">
        <f t="shared" si="4"/>
        <v>496.93639999999999</v>
      </c>
      <c r="Y16" s="12">
        <f t="shared" si="4"/>
        <v>496.93639999999999</v>
      </c>
      <c r="Z16" s="12">
        <f t="shared" si="4"/>
        <v>496.93639999999999</v>
      </c>
      <c r="AA16" s="12">
        <f t="shared" si="4"/>
        <v>496.93639999999999</v>
      </c>
      <c r="AB16" s="12">
        <f t="shared" si="4"/>
        <v>496.93639999999999</v>
      </c>
      <c r="AC16" s="12">
        <f t="shared" si="4"/>
        <v>496.93639999999999</v>
      </c>
      <c r="AD16" s="12">
        <f t="shared" si="4"/>
        <v>496.93639999999999</v>
      </c>
      <c r="AE16" s="12">
        <f t="shared" si="4"/>
        <v>496.93639999999999</v>
      </c>
      <c r="AF16" s="12">
        <f t="shared" si="4"/>
        <v>496.93639999999999</v>
      </c>
    </row>
    <row r="17" spans="1:32" x14ac:dyDescent="0.2">
      <c r="B17" s="12" t="s">
        <v>45</v>
      </c>
      <c r="C17" s="12">
        <v>1054</v>
      </c>
      <c r="H17" s="12">
        <v>992</v>
      </c>
      <c r="I17" s="12">
        <f t="shared" si="2"/>
        <v>1001.92</v>
      </c>
      <c r="J17" s="12">
        <f t="shared" si="2"/>
        <v>1011.9391999999999</v>
      </c>
      <c r="V17" s="12">
        <f t="shared" si="3"/>
        <v>3005.8591999999999</v>
      </c>
      <c r="W17" s="12">
        <f t="shared" si="4"/>
        <v>3005.8591999999999</v>
      </c>
      <c r="X17" s="12">
        <f t="shared" si="4"/>
        <v>3005.8591999999999</v>
      </c>
      <c r="Y17" s="12">
        <f t="shared" si="4"/>
        <v>3005.8591999999999</v>
      </c>
      <c r="Z17" s="12">
        <f t="shared" si="4"/>
        <v>3005.8591999999999</v>
      </c>
      <c r="AA17" s="12">
        <f t="shared" si="4"/>
        <v>3005.8591999999999</v>
      </c>
      <c r="AB17" s="12">
        <f t="shared" si="4"/>
        <v>3005.8591999999999</v>
      </c>
      <c r="AC17" s="12">
        <f t="shared" si="4"/>
        <v>3005.8591999999999</v>
      </c>
      <c r="AD17" s="12">
        <f t="shared" si="4"/>
        <v>3005.8591999999999</v>
      </c>
      <c r="AE17" s="12">
        <f t="shared" si="4"/>
        <v>3005.8591999999999</v>
      </c>
      <c r="AF17" s="12">
        <f t="shared" si="4"/>
        <v>3005.8591999999999</v>
      </c>
    </row>
    <row r="18" spans="1:32" x14ac:dyDescent="0.2">
      <c r="B18" s="12" t="s">
        <v>26</v>
      </c>
      <c r="C18" s="12">
        <v>271</v>
      </c>
      <c r="H18" s="12">
        <v>414</v>
      </c>
      <c r="I18" s="12">
        <f t="shared" si="2"/>
        <v>418.14</v>
      </c>
      <c r="J18" s="12">
        <f t="shared" si="2"/>
        <v>422.32139999999998</v>
      </c>
      <c r="V18" s="12">
        <f t="shared" si="3"/>
        <v>1254.4613999999999</v>
      </c>
      <c r="W18" s="12">
        <f t="shared" si="4"/>
        <v>1254.4613999999999</v>
      </c>
      <c r="X18" s="12">
        <f t="shared" si="4"/>
        <v>1254.4613999999999</v>
      </c>
      <c r="Y18" s="12">
        <f t="shared" si="4"/>
        <v>1254.4613999999999</v>
      </c>
      <c r="Z18" s="12">
        <f t="shared" si="4"/>
        <v>1254.4613999999999</v>
      </c>
      <c r="AA18" s="12">
        <f t="shared" si="4"/>
        <v>1254.4613999999999</v>
      </c>
      <c r="AB18" s="12">
        <f t="shared" si="4"/>
        <v>1254.4613999999999</v>
      </c>
      <c r="AC18" s="12">
        <f t="shared" si="4"/>
        <v>1254.4613999999999</v>
      </c>
      <c r="AD18" s="12">
        <f t="shared" si="4"/>
        <v>1254.4613999999999</v>
      </c>
      <c r="AE18" s="12">
        <f t="shared" si="4"/>
        <v>1254.4613999999999</v>
      </c>
      <c r="AF18" s="12">
        <f t="shared" si="4"/>
        <v>1254.4613999999999</v>
      </c>
    </row>
    <row r="19" spans="1:32" x14ac:dyDescent="0.2">
      <c r="B19" s="12" t="s">
        <v>46</v>
      </c>
      <c r="C19" s="12">
        <v>548</v>
      </c>
      <c r="H19" s="12">
        <v>582</v>
      </c>
      <c r="I19" s="12">
        <f t="shared" si="2"/>
        <v>587.82000000000005</v>
      </c>
      <c r="J19" s="12">
        <f t="shared" si="2"/>
        <v>593.69820000000004</v>
      </c>
      <c r="V19" s="12">
        <f t="shared" si="3"/>
        <v>1763.5182000000002</v>
      </c>
      <c r="W19" s="12">
        <f t="shared" si="4"/>
        <v>1763.5182000000002</v>
      </c>
      <c r="X19" s="12">
        <f t="shared" si="4"/>
        <v>1763.5182000000002</v>
      </c>
      <c r="Y19" s="12">
        <f t="shared" si="4"/>
        <v>1763.5182000000002</v>
      </c>
      <c r="Z19" s="12">
        <f t="shared" si="4"/>
        <v>1763.5182000000002</v>
      </c>
      <c r="AA19" s="12">
        <f t="shared" si="4"/>
        <v>1763.5182000000002</v>
      </c>
      <c r="AB19" s="12">
        <f t="shared" si="4"/>
        <v>1763.5182000000002</v>
      </c>
      <c r="AC19" s="12">
        <f t="shared" si="4"/>
        <v>1763.5182000000002</v>
      </c>
      <c r="AD19" s="12">
        <f t="shared" si="4"/>
        <v>1763.5182000000002</v>
      </c>
      <c r="AE19" s="12">
        <f t="shared" si="4"/>
        <v>1763.5182000000002</v>
      </c>
      <c r="AF19" s="12">
        <f t="shared" si="4"/>
        <v>1763.5182000000002</v>
      </c>
    </row>
    <row r="20" spans="1:32" x14ac:dyDescent="0.2">
      <c r="B20" s="12" t="s">
        <v>31</v>
      </c>
      <c r="C20" s="12">
        <v>426</v>
      </c>
      <c r="H20" s="12">
        <v>476</v>
      </c>
      <c r="I20" s="12">
        <f t="shared" si="2"/>
        <v>480.76</v>
      </c>
      <c r="J20" s="12">
        <f t="shared" si="2"/>
        <v>485.56759999999997</v>
      </c>
      <c r="V20" s="12">
        <f t="shared" si="3"/>
        <v>1442.3276000000001</v>
      </c>
      <c r="W20" s="12">
        <f t="shared" si="4"/>
        <v>1442.3276000000001</v>
      </c>
      <c r="X20" s="12">
        <f t="shared" si="4"/>
        <v>1442.3276000000001</v>
      </c>
      <c r="Y20" s="12">
        <f t="shared" si="4"/>
        <v>1442.3276000000001</v>
      </c>
      <c r="Z20" s="12">
        <f t="shared" si="4"/>
        <v>1442.3276000000001</v>
      </c>
      <c r="AA20" s="12">
        <f t="shared" si="4"/>
        <v>1442.3276000000001</v>
      </c>
      <c r="AB20" s="12">
        <f t="shared" si="4"/>
        <v>1442.3276000000001</v>
      </c>
      <c r="AC20" s="12">
        <f t="shared" si="4"/>
        <v>1442.3276000000001</v>
      </c>
      <c r="AD20" s="12">
        <f t="shared" si="4"/>
        <v>1442.3276000000001</v>
      </c>
      <c r="AE20" s="12">
        <f t="shared" si="4"/>
        <v>1442.3276000000001</v>
      </c>
      <c r="AF20" s="12">
        <f t="shared" si="4"/>
        <v>1442.3276000000001</v>
      </c>
    </row>
    <row r="21" spans="1:32" x14ac:dyDescent="0.2">
      <c r="B21" s="12" t="s">
        <v>47</v>
      </c>
      <c r="C21" s="12">
        <v>297</v>
      </c>
      <c r="H21" s="12">
        <v>360</v>
      </c>
      <c r="I21" s="12">
        <f t="shared" si="2"/>
        <v>363.6</v>
      </c>
      <c r="J21" s="12">
        <f t="shared" si="2"/>
        <v>367.23600000000005</v>
      </c>
      <c r="V21" s="12">
        <f t="shared" si="3"/>
        <v>1090.836</v>
      </c>
      <c r="W21" s="12">
        <f t="shared" si="4"/>
        <v>1090.836</v>
      </c>
      <c r="X21" s="12">
        <f t="shared" si="4"/>
        <v>1090.836</v>
      </c>
      <c r="Y21" s="12">
        <f t="shared" si="4"/>
        <v>1090.836</v>
      </c>
      <c r="Z21" s="12">
        <f t="shared" si="4"/>
        <v>1090.836</v>
      </c>
      <c r="AA21" s="12">
        <f t="shared" si="4"/>
        <v>1090.836</v>
      </c>
      <c r="AB21" s="12">
        <f t="shared" si="4"/>
        <v>1090.836</v>
      </c>
      <c r="AC21" s="12">
        <f t="shared" si="4"/>
        <v>1090.836</v>
      </c>
      <c r="AD21" s="12">
        <f t="shared" si="4"/>
        <v>1090.836</v>
      </c>
      <c r="AE21" s="12">
        <f t="shared" si="4"/>
        <v>1090.836</v>
      </c>
      <c r="AF21" s="12">
        <f t="shared" si="4"/>
        <v>1090.836</v>
      </c>
    </row>
    <row r="22" spans="1:32" x14ac:dyDescent="0.2">
      <c r="B22" s="12" t="s">
        <v>48</v>
      </c>
      <c r="C22" s="12">
        <v>438</v>
      </c>
      <c r="H22" s="12">
        <v>396</v>
      </c>
      <c r="I22" s="12">
        <f t="shared" si="2"/>
        <v>399.96</v>
      </c>
      <c r="J22" s="12">
        <f t="shared" si="2"/>
        <v>403.95959999999997</v>
      </c>
      <c r="V22" s="12">
        <f t="shared" si="3"/>
        <v>1199.9195999999999</v>
      </c>
      <c r="W22" s="12">
        <f t="shared" si="4"/>
        <v>1199.9195999999999</v>
      </c>
      <c r="X22" s="12">
        <f t="shared" si="4"/>
        <v>1199.9195999999999</v>
      </c>
      <c r="Y22" s="12">
        <f t="shared" si="4"/>
        <v>1199.9195999999999</v>
      </c>
      <c r="Z22" s="12">
        <f t="shared" si="4"/>
        <v>1199.9195999999999</v>
      </c>
      <c r="AA22" s="12">
        <f t="shared" si="4"/>
        <v>1199.9195999999999</v>
      </c>
      <c r="AB22" s="12">
        <f t="shared" si="4"/>
        <v>1199.9195999999999</v>
      </c>
      <c r="AC22" s="12">
        <f t="shared" si="4"/>
        <v>1199.9195999999999</v>
      </c>
      <c r="AD22" s="12">
        <f t="shared" si="4"/>
        <v>1199.9195999999999</v>
      </c>
      <c r="AE22" s="12">
        <f t="shared" si="4"/>
        <v>1199.9195999999999</v>
      </c>
      <c r="AF22" s="12">
        <f t="shared" si="4"/>
        <v>1199.9195999999999</v>
      </c>
    </row>
    <row r="23" spans="1:32" x14ac:dyDescent="0.2">
      <c r="B23" s="12" t="s">
        <v>32</v>
      </c>
      <c r="C23" s="12">
        <v>587</v>
      </c>
      <c r="H23" s="12">
        <v>621</v>
      </c>
      <c r="I23" s="12">
        <f t="shared" si="2"/>
        <v>627.21</v>
      </c>
      <c r="J23" s="12">
        <f t="shared" si="2"/>
        <v>633.48210000000006</v>
      </c>
      <c r="V23" s="12">
        <f t="shared" si="3"/>
        <v>1881.6921000000002</v>
      </c>
      <c r="W23" s="12">
        <f t="shared" si="4"/>
        <v>1881.6921000000002</v>
      </c>
      <c r="X23" s="12">
        <f t="shared" si="4"/>
        <v>1881.6921000000002</v>
      </c>
      <c r="Y23" s="12">
        <f t="shared" si="4"/>
        <v>1881.6921000000002</v>
      </c>
      <c r="Z23" s="12">
        <f t="shared" si="4"/>
        <v>1881.6921000000002</v>
      </c>
      <c r="AA23" s="12">
        <f t="shared" si="4"/>
        <v>1881.6921000000002</v>
      </c>
      <c r="AB23" s="12">
        <f t="shared" si="4"/>
        <v>1881.6921000000002</v>
      </c>
      <c r="AC23" s="12">
        <f t="shared" si="4"/>
        <v>1881.6921000000002</v>
      </c>
      <c r="AD23" s="12">
        <f t="shared" si="4"/>
        <v>1881.6921000000002</v>
      </c>
      <c r="AE23" s="12">
        <f t="shared" si="4"/>
        <v>1881.6921000000002</v>
      </c>
      <c r="AF23" s="12">
        <f t="shared" si="4"/>
        <v>1881.6921000000002</v>
      </c>
    </row>
    <row r="24" spans="1:32" x14ac:dyDescent="0.2">
      <c r="B24" s="12" t="s">
        <v>42</v>
      </c>
      <c r="C24" s="12">
        <f>305+233+67+294+2+83</f>
        <v>984</v>
      </c>
      <c r="H24" s="12">
        <f>309+47+55+270+8+93</f>
        <v>782</v>
      </c>
      <c r="I24" s="12">
        <f t="shared" si="2"/>
        <v>789.82</v>
      </c>
      <c r="J24" s="12">
        <f t="shared" si="2"/>
        <v>797.71820000000002</v>
      </c>
      <c r="V24" s="12">
        <f t="shared" si="3"/>
        <v>2369.5382</v>
      </c>
      <c r="W24" s="12">
        <f t="shared" si="4"/>
        <v>2369.5382</v>
      </c>
      <c r="X24" s="12">
        <f t="shared" si="4"/>
        <v>2369.5382</v>
      </c>
      <c r="Y24" s="12">
        <f t="shared" si="4"/>
        <v>2369.5382</v>
      </c>
      <c r="Z24" s="12">
        <f t="shared" si="4"/>
        <v>2369.5382</v>
      </c>
      <c r="AA24" s="12">
        <f t="shared" si="4"/>
        <v>2369.5382</v>
      </c>
      <c r="AB24" s="12">
        <f t="shared" si="4"/>
        <v>2369.5382</v>
      </c>
      <c r="AC24" s="12">
        <f t="shared" si="4"/>
        <v>2369.5382</v>
      </c>
      <c r="AD24" s="12">
        <f t="shared" si="4"/>
        <v>2369.5382</v>
      </c>
      <c r="AE24" s="12">
        <f t="shared" si="4"/>
        <v>2369.5382</v>
      </c>
      <c r="AF24" s="12">
        <f t="shared" si="4"/>
        <v>2369.5382</v>
      </c>
    </row>
    <row r="25" spans="1:32" x14ac:dyDescent="0.2">
      <c r="B25" s="12" t="s">
        <v>38</v>
      </c>
      <c r="C25" s="12">
        <v>7957</v>
      </c>
      <c r="H25" s="12">
        <v>8541</v>
      </c>
      <c r="I25" s="12">
        <f>H25*1.01</f>
        <v>8626.41</v>
      </c>
      <c r="J25" s="12">
        <f>I25*1.01</f>
        <v>8712.6741000000002</v>
      </c>
      <c r="V25" s="12">
        <f t="shared" si="3"/>
        <v>25880.0841</v>
      </c>
      <c r="W25" s="12">
        <f>V25*1.03</f>
        <v>26656.486623000001</v>
      </c>
      <c r="X25" s="12">
        <f t="shared" ref="X25:AF25" si="5">W25*1.03</f>
        <v>27456.18122169</v>
      </c>
      <c r="Y25" s="12">
        <f t="shared" si="5"/>
        <v>28279.866658340699</v>
      </c>
      <c r="Z25" s="12">
        <f t="shared" si="5"/>
        <v>29128.26265809092</v>
      </c>
      <c r="AA25" s="12">
        <f t="shared" si="5"/>
        <v>30002.110537833647</v>
      </c>
      <c r="AB25" s="12">
        <f t="shared" si="5"/>
        <v>30902.173853968656</v>
      </c>
      <c r="AC25" s="12">
        <f t="shared" si="5"/>
        <v>31829.239069587715</v>
      </c>
      <c r="AD25" s="12">
        <f t="shared" si="5"/>
        <v>32784.11624167535</v>
      </c>
      <c r="AE25" s="12">
        <f t="shared" si="5"/>
        <v>33767.639728925613</v>
      </c>
      <c r="AF25" s="12">
        <f t="shared" si="5"/>
        <v>34780.668920793381</v>
      </c>
    </row>
    <row r="26" spans="1:32" s="18" customFormat="1" x14ac:dyDescent="0.2">
      <c r="A26" s="12"/>
      <c r="B26" s="18" t="s">
        <v>18</v>
      </c>
      <c r="C26" s="18">
        <f>SUM(C3:C25)</f>
        <v>22454</v>
      </c>
      <c r="D26" s="18">
        <f t="shared" ref="D26:G26" si="6">SUM(D3:D25)</f>
        <v>0</v>
      </c>
      <c r="E26" s="18">
        <f t="shared" si="6"/>
        <v>0</v>
      </c>
      <c r="F26" s="18">
        <f t="shared" si="6"/>
        <v>0</v>
      </c>
      <c r="G26" s="18">
        <f t="shared" si="6"/>
        <v>0</v>
      </c>
      <c r="H26" s="18">
        <f>SUM(H3:H25)</f>
        <v>23740</v>
      </c>
      <c r="I26" s="18">
        <f t="shared" ref="I26" si="7">SUM(I3:I25)</f>
        <v>23977.399999999998</v>
      </c>
      <c r="J26" s="18">
        <f t="shared" ref="J26:L26" si="8">SUM(J3:J25)</f>
        <v>24217.173999999999</v>
      </c>
      <c r="L26" s="18">
        <f t="shared" si="8"/>
        <v>0</v>
      </c>
      <c r="M26" s="18">
        <f t="shared" ref="M26" si="9">SUM(M3:M25)</f>
        <v>0</v>
      </c>
      <c r="N26" s="18">
        <f t="shared" ref="N26" si="10">SUM(N3:N25)</f>
        <v>0</v>
      </c>
      <c r="O26" s="18">
        <f t="shared" ref="O26" si="11">SUM(O3:O25)</f>
        <v>0</v>
      </c>
      <c r="P26" s="18">
        <f t="shared" ref="P26" si="12">SUM(P3:P25)</f>
        <v>0</v>
      </c>
      <c r="Q26" s="18">
        <f t="shared" ref="Q26" si="13">SUM(Q3:Q25)</f>
        <v>0</v>
      </c>
      <c r="R26" s="18">
        <f t="shared" ref="R26" si="14">SUM(R3:R25)</f>
        <v>0</v>
      </c>
      <c r="S26" s="18">
        <f t="shared" ref="S26" si="15">SUM(S3:S25)</f>
        <v>0</v>
      </c>
      <c r="T26" s="18">
        <f t="shared" ref="T26" si="16">SUM(T3:T25)</f>
        <v>0</v>
      </c>
      <c r="U26" s="18">
        <f t="shared" ref="U26" si="17">SUM(U3:U25)</f>
        <v>0</v>
      </c>
      <c r="V26" s="18">
        <f t="shared" ref="V26" si="18">SUM(V3:V25)</f>
        <v>71934.574000000008</v>
      </c>
      <c r="W26" s="18">
        <f t="shared" ref="W26" si="19">SUM(W3:W25)</f>
        <v>72710.976523000005</v>
      </c>
      <c r="X26" s="18">
        <f t="shared" ref="X26" si="20">SUM(X3:X25)</f>
        <v>73510.671121690015</v>
      </c>
      <c r="Y26" s="18">
        <f t="shared" ref="Y26" si="21">SUM(Y3:Y25)</f>
        <v>74334.356558340703</v>
      </c>
      <c r="Z26" s="18">
        <f t="shared" ref="Z26" si="22">SUM(Z3:Z25)</f>
        <v>75182.752558090928</v>
      </c>
      <c r="AA26" s="18">
        <f t="shared" ref="AA26" si="23">SUM(AA3:AA25)</f>
        <v>76056.600437833651</v>
      </c>
      <c r="AB26" s="18">
        <f t="shared" ref="AB26" si="24">SUM(AB3:AB25)</f>
        <v>76956.663753968664</v>
      </c>
      <c r="AC26" s="18">
        <f t="shared" ref="AC26" si="25">SUM(AC3:AC25)</f>
        <v>77883.728969587726</v>
      </c>
      <c r="AD26" s="18">
        <f t="shared" ref="AD26" si="26">SUM(AD3:AD25)</f>
        <v>78838.606141675351</v>
      </c>
      <c r="AE26" s="18">
        <f t="shared" ref="AE26" si="27">SUM(AE3:AE25)</f>
        <v>79822.129628925613</v>
      </c>
      <c r="AF26" s="18">
        <f t="shared" ref="AF26" si="28">SUM(AF3:AF25)</f>
        <v>80835.158820793382</v>
      </c>
    </row>
    <row r="27" spans="1:32" x14ac:dyDescent="0.2">
      <c r="B27" s="12" t="s">
        <v>51</v>
      </c>
      <c r="H27" s="12">
        <v>3978</v>
      </c>
      <c r="I27" s="12">
        <f>SUM(I3:I24)*(1-I45)</f>
        <v>3991.2573999999995</v>
      </c>
      <c r="J27" s="12">
        <f>SUM(J3:J24)*(1-J45)</f>
        <v>4031.1699739999999</v>
      </c>
      <c r="V27" s="12">
        <f t="shared" si="3"/>
        <v>12000.427373999999</v>
      </c>
      <c r="W27" s="12">
        <f>SUM(W3:W24)*(1-W45)</f>
        <v>11974.167374000002</v>
      </c>
      <c r="X27" s="12">
        <f t="shared" ref="X27:AF27" si="29">SUM(X3:X24)*(1-X45)</f>
        <v>11974.167374000002</v>
      </c>
      <c r="Y27" s="12">
        <f t="shared" si="29"/>
        <v>11974.167374000002</v>
      </c>
      <c r="Z27" s="12">
        <f t="shared" si="29"/>
        <v>11974.167374000002</v>
      </c>
      <c r="AA27" s="12">
        <f t="shared" si="29"/>
        <v>11974.167374000002</v>
      </c>
      <c r="AB27" s="12">
        <f t="shared" si="29"/>
        <v>11974.167374000002</v>
      </c>
      <c r="AC27" s="12">
        <f t="shared" si="29"/>
        <v>11974.167374000002</v>
      </c>
      <c r="AD27" s="12">
        <f t="shared" si="29"/>
        <v>11974.167374000002</v>
      </c>
      <c r="AE27" s="12">
        <f t="shared" si="29"/>
        <v>11974.167374000002</v>
      </c>
      <c r="AF27" s="12">
        <f t="shared" si="29"/>
        <v>11974.167374000002</v>
      </c>
    </row>
    <row r="28" spans="1:32" x14ac:dyDescent="0.2">
      <c r="B28" s="12" t="s">
        <v>52</v>
      </c>
      <c r="H28" s="12">
        <v>3638</v>
      </c>
      <c r="I28" s="12">
        <f>I25*(1-I46)</f>
        <v>3709.3563000000004</v>
      </c>
      <c r="J28" s="12">
        <f>J25*(1-J46)</f>
        <v>3746.4498630000003</v>
      </c>
      <c r="V28" s="12">
        <f t="shared" si="3"/>
        <v>11093.806163000001</v>
      </c>
      <c r="W28" s="12">
        <f>W25*(1-W46)</f>
        <v>11462.289247890001</v>
      </c>
      <c r="X28" s="12">
        <f t="shared" ref="X28:AF28" si="30">X25*(1-X46)</f>
        <v>11806.157925326701</v>
      </c>
      <c r="Y28" s="12">
        <f t="shared" si="30"/>
        <v>12160.342663086501</v>
      </c>
      <c r="Z28" s="12">
        <f t="shared" si="30"/>
        <v>12525.152942979097</v>
      </c>
      <c r="AA28" s="12">
        <f t="shared" si="30"/>
        <v>12900.907531268469</v>
      </c>
      <c r="AB28" s="12">
        <f t="shared" si="30"/>
        <v>13287.934757206523</v>
      </c>
      <c r="AC28" s="12">
        <f t="shared" si="30"/>
        <v>13686.572799922718</v>
      </c>
      <c r="AD28" s="12">
        <f t="shared" si="30"/>
        <v>14097.169983920403</v>
      </c>
      <c r="AE28" s="12">
        <f t="shared" si="30"/>
        <v>14520.085083438014</v>
      </c>
      <c r="AF28" s="12">
        <f t="shared" si="30"/>
        <v>14955.687635941156</v>
      </c>
    </row>
    <row r="29" spans="1:32" x14ac:dyDescent="0.2">
      <c r="B29" s="12" t="s">
        <v>53</v>
      </c>
      <c r="C29" s="12">
        <f>C26-SUM(C27:C28)</f>
        <v>22454</v>
      </c>
      <c r="D29" s="12">
        <f t="shared" ref="D29:G29" si="31">D26-SUM(D27:D28)</f>
        <v>0</v>
      </c>
      <c r="E29" s="12">
        <f t="shared" si="31"/>
        <v>0</v>
      </c>
      <c r="F29" s="12">
        <f t="shared" si="31"/>
        <v>0</v>
      </c>
      <c r="G29" s="12">
        <f t="shared" si="31"/>
        <v>0</v>
      </c>
      <c r="H29" s="12">
        <f>H26-SUM(H27:H28)</f>
        <v>16124</v>
      </c>
      <c r="I29" s="12">
        <f t="shared" ref="I29" si="32">I26-SUM(I27:I28)</f>
        <v>16276.786299999998</v>
      </c>
      <c r="J29" s="12">
        <f t="shared" ref="J29:L29" si="33">J26-SUM(J27:J28)</f>
        <v>16439.554163000001</v>
      </c>
      <c r="L29" s="12">
        <f t="shared" si="33"/>
        <v>0</v>
      </c>
      <c r="M29" s="12">
        <f t="shared" ref="M29" si="34">M26-SUM(M27:M28)</f>
        <v>0</v>
      </c>
      <c r="N29" s="12">
        <f t="shared" ref="N29" si="35">N26-SUM(N27:N28)</f>
        <v>0</v>
      </c>
      <c r="O29" s="12">
        <f t="shared" ref="O29" si="36">O26-SUM(O27:O28)</f>
        <v>0</v>
      </c>
      <c r="P29" s="12">
        <f t="shared" ref="P29" si="37">P26-SUM(P27:P28)</f>
        <v>0</v>
      </c>
      <c r="Q29" s="12">
        <f t="shared" ref="Q29" si="38">Q26-SUM(Q27:Q28)</f>
        <v>0</v>
      </c>
      <c r="R29" s="12">
        <f t="shared" ref="R29" si="39">R26-SUM(R27:R28)</f>
        <v>0</v>
      </c>
      <c r="S29" s="12">
        <f t="shared" ref="S29" si="40">S26-SUM(S27:S28)</f>
        <v>0</v>
      </c>
      <c r="T29" s="12">
        <f t="shared" ref="T29" si="41">T26-SUM(T27:T28)</f>
        <v>0</v>
      </c>
      <c r="U29" s="12">
        <f t="shared" ref="U29" si="42">U26-SUM(U27:U28)</f>
        <v>0</v>
      </c>
      <c r="V29" s="12">
        <f t="shared" ref="V29" si="43">V26-SUM(V27:V28)</f>
        <v>48840.340463000008</v>
      </c>
      <c r="W29" s="12">
        <f t="shared" ref="W29" si="44">W26-SUM(W27:W28)</f>
        <v>49274.519901110005</v>
      </c>
      <c r="X29" s="12">
        <f t="shared" ref="X29" si="45">X26-SUM(X27:X28)</f>
        <v>49730.345822363313</v>
      </c>
      <c r="Y29" s="12">
        <f t="shared" ref="Y29" si="46">Y26-SUM(Y27:Y28)</f>
        <v>50199.8465212542</v>
      </c>
      <c r="Z29" s="12">
        <f t="shared" ref="Z29" si="47">Z26-SUM(Z27:Z28)</f>
        <v>50683.432241111826</v>
      </c>
      <c r="AA29" s="12">
        <f t="shared" ref="AA29" si="48">AA26-SUM(AA27:AA28)</f>
        <v>51181.525532565181</v>
      </c>
      <c r="AB29" s="12">
        <f t="shared" ref="AB29" si="49">AB26-SUM(AB27:AB28)</f>
        <v>51694.561622762136</v>
      </c>
      <c r="AC29" s="12">
        <f t="shared" ref="AC29" si="50">AC26-SUM(AC27:AC28)</f>
        <v>52222.988795665005</v>
      </c>
      <c r="AD29" s="12">
        <f t="shared" ref="AD29" si="51">AD26-SUM(AD27:AD28)</f>
        <v>52767.268783754946</v>
      </c>
      <c r="AE29" s="12">
        <f t="shared" ref="AE29" si="52">AE26-SUM(AE27:AE28)</f>
        <v>53327.877171487598</v>
      </c>
      <c r="AF29" s="12">
        <f t="shared" ref="AF29" si="53">AF26-SUM(AF27:AF28)</f>
        <v>53905.303810852223</v>
      </c>
    </row>
    <row r="30" spans="1:32" x14ac:dyDescent="0.2">
      <c r="B30" s="12" t="s">
        <v>55</v>
      </c>
      <c r="H30" s="12">
        <f>2789+2862</f>
        <v>5651</v>
      </c>
      <c r="V30" s="12">
        <f t="shared" si="3"/>
        <v>5651</v>
      </c>
      <c r="W30" s="12">
        <f>V30*1.04</f>
        <v>5877.04</v>
      </c>
      <c r="X30" s="12">
        <f t="shared" ref="X30:AF30" si="54">W30*1.04</f>
        <v>6112.1216000000004</v>
      </c>
      <c r="Y30" s="12">
        <f t="shared" si="54"/>
        <v>6356.6064640000004</v>
      </c>
      <c r="Z30" s="12">
        <f t="shared" si="54"/>
        <v>6610.870722560001</v>
      </c>
      <c r="AA30" s="12">
        <f t="shared" si="54"/>
        <v>6875.3055514624011</v>
      </c>
      <c r="AB30" s="12">
        <f t="shared" si="54"/>
        <v>7150.3177735208974</v>
      </c>
      <c r="AC30" s="12">
        <f t="shared" si="54"/>
        <v>7436.3304844617332</v>
      </c>
      <c r="AD30" s="12">
        <f t="shared" si="54"/>
        <v>7733.7837038402031</v>
      </c>
      <c r="AE30" s="12">
        <f t="shared" si="54"/>
        <v>8043.1350519938114</v>
      </c>
      <c r="AF30" s="12">
        <f t="shared" si="54"/>
        <v>8364.8604540735651</v>
      </c>
    </row>
    <row r="31" spans="1:32" x14ac:dyDescent="0.2">
      <c r="B31" s="12" t="s">
        <v>54</v>
      </c>
      <c r="H31" s="12">
        <f>647+2869</f>
        <v>3516</v>
      </c>
      <c r="V31" s="12">
        <f t="shared" si="3"/>
        <v>3516</v>
      </c>
    </row>
    <row r="32" spans="1:32" x14ac:dyDescent="0.2">
      <c r="B32" s="12" t="s">
        <v>56</v>
      </c>
      <c r="C32" s="12">
        <f>SUM(C30:C31)</f>
        <v>0</v>
      </c>
      <c r="D32" s="12">
        <f t="shared" ref="D32:G32" si="55">SUM(D30:D31)</f>
        <v>0</v>
      </c>
      <c r="E32" s="12">
        <f t="shared" si="55"/>
        <v>0</v>
      </c>
      <c r="F32" s="12">
        <f t="shared" si="55"/>
        <v>0</v>
      </c>
      <c r="G32" s="12">
        <f t="shared" si="55"/>
        <v>0</v>
      </c>
      <c r="H32" s="12">
        <f>SUM(H30:H31)</f>
        <v>9167</v>
      </c>
      <c r="I32" s="12">
        <f t="shared" ref="I32" si="56">SUM(I30:I31)</f>
        <v>0</v>
      </c>
      <c r="J32" s="12">
        <f t="shared" ref="J32:L32" si="57">SUM(J30:J31)</f>
        <v>0</v>
      </c>
      <c r="L32" s="12">
        <f t="shared" si="57"/>
        <v>0</v>
      </c>
      <c r="M32" s="12">
        <f t="shared" ref="M32" si="58">SUM(M30:M31)</f>
        <v>0</v>
      </c>
      <c r="N32" s="12">
        <f t="shared" ref="N32" si="59">SUM(N30:N31)</f>
        <v>0</v>
      </c>
      <c r="O32" s="12">
        <f t="shared" ref="O32" si="60">SUM(O30:O31)</f>
        <v>0</v>
      </c>
      <c r="P32" s="12">
        <f t="shared" ref="P32" si="61">SUM(P30:P31)</f>
        <v>0</v>
      </c>
      <c r="Q32" s="12">
        <f t="shared" ref="Q32" si="62">SUM(Q30:Q31)</f>
        <v>0</v>
      </c>
      <c r="R32" s="12">
        <f t="shared" ref="R32" si="63">SUM(R30:R31)</f>
        <v>0</v>
      </c>
      <c r="S32" s="12">
        <f t="shared" ref="S32" si="64">SUM(S30:S31)</f>
        <v>0</v>
      </c>
      <c r="T32" s="12">
        <f t="shared" ref="T32" si="65">SUM(T30:T31)</f>
        <v>0</v>
      </c>
      <c r="U32" s="12">
        <f t="shared" ref="U32" si="66">SUM(U30:U31)</f>
        <v>0</v>
      </c>
      <c r="V32" s="12">
        <f t="shared" ref="V32" si="67">SUM(V30:V31)</f>
        <v>9167</v>
      </c>
      <c r="W32" s="12">
        <f t="shared" ref="W32" si="68">SUM(W30:W31)</f>
        <v>5877.04</v>
      </c>
      <c r="X32" s="12">
        <f t="shared" ref="X32" si="69">SUM(X30:X31)</f>
        <v>6112.1216000000004</v>
      </c>
      <c r="Y32" s="12">
        <f t="shared" ref="Y32" si="70">SUM(Y30:Y31)</f>
        <v>6356.6064640000004</v>
      </c>
      <c r="Z32" s="12">
        <f t="shared" ref="Z32" si="71">SUM(Z30:Z31)</f>
        <v>6610.870722560001</v>
      </c>
      <c r="AA32" s="12">
        <f t="shared" ref="AA32" si="72">SUM(AA30:AA31)</f>
        <v>6875.3055514624011</v>
      </c>
      <c r="AB32" s="12">
        <f t="shared" ref="AB32" si="73">SUM(AB30:AB31)</f>
        <v>7150.3177735208974</v>
      </c>
      <c r="AC32" s="12">
        <f t="shared" ref="AC32" si="74">SUM(AC30:AC31)</f>
        <v>7436.3304844617332</v>
      </c>
      <c r="AD32" s="12">
        <f t="shared" ref="AD32" si="75">SUM(AD30:AD31)</f>
        <v>7733.7837038402031</v>
      </c>
      <c r="AE32" s="12">
        <f t="shared" ref="AE32" si="76">SUM(AE30:AE31)</f>
        <v>8043.1350519938114</v>
      </c>
      <c r="AF32" s="12">
        <f t="shared" ref="AF32" si="77">SUM(AF30:AF31)</f>
        <v>8364.8604540735651</v>
      </c>
    </row>
    <row r="33" spans="1:131" x14ac:dyDescent="0.2">
      <c r="B33" s="12" t="s">
        <v>57</v>
      </c>
      <c r="C33" s="12">
        <f>C29-C32</f>
        <v>22454</v>
      </c>
      <c r="D33" s="12">
        <f t="shared" ref="D33:G33" si="78">D29-D32</f>
        <v>0</v>
      </c>
      <c r="E33" s="12">
        <f t="shared" si="78"/>
        <v>0</v>
      </c>
      <c r="F33" s="12">
        <f t="shared" si="78"/>
        <v>0</v>
      </c>
      <c r="G33" s="12">
        <f t="shared" si="78"/>
        <v>0</v>
      </c>
      <c r="H33" s="12">
        <f>H29-H32</f>
        <v>6957</v>
      </c>
      <c r="I33" s="12">
        <f t="shared" ref="I33" si="79">I29-I32</f>
        <v>16276.786299999998</v>
      </c>
      <c r="J33" s="12">
        <f t="shared" ref="J33:L33" si="80">J29-J32</f>
        <v>16439.554163000001</v>
      </c>
      <c r="L33" s="12">
        <f t="shared" si="80"/>
        <v>0</v>
      </c>
      <c r="M33" s="12">
        <f t="shared" ref="M33" si="81">M29-M32</f>
        <v>0</v>
      </c>
      <c r="N33" s="12">
        <f t="shared" ref="N33" si="82">N29-N32</f>
        <v>0</v>
      </c>
      <c r="O33" s="12">
        <f t="shared" ref="O33" si="83">O29-O32</f>
        <v>0</v>
      </c>
      <c r="P33" s="12">
        <f t="shared" ref="P33" si="84">P29-P32</f>
        <v>0</v>
      </c>
      <c r="Q33" s="12">
        <f t="shared" ref="Q33" si="85">Q29-Q32</f>
        <v>0</v>
      </c>
      <c r="R33" s="12">
        <f t="shared" ref="R33" si="86">R29-R32</f>
        <v>0</v>
      </c>
      <c r="S33" s="12">
        <f t="shared" ref="S33" si="87">S29-S32</f>
        <v>0</v>
      </c>
      <c r="T33" s="12">
        <f t="shared" ref="T33" si="88">T29-T32</f>
        <v>0</v>
      </c>
      <c r="U33" s="12">
        <f t="shared" ref="U33" si="89">U29-U32</f>
        <v>0</v>
      </c>
      <c r="V33" s="12">
        <f t="shared" ref="V33" si="90">V29-V32</f>
        <v>39673.340463000008</v>
      </c>
      <c r="W33" s="12">
        <f t="shared" ref="W33" si="91">W29-W32</f>
        <v>43397.479901110004</v>
      </c>
      <c r="X33" s="12">
        <f t="shared" ref="X33" si="92">X29-X32</f>
        <v>43618.224222363315</v>
      </c>
      <c r="Y33" s="12">
        <f t="shared" ref="Y33" si="93">Y29-Y32</f>
        <v>43843.240057254196</v>
      </c>
      <c r="Z33" s="12">
        <f t="shared" ref="Z33" si="94">Z29-Z32</f>
        <v>44072.561518551825</v>
      </c>
      <c r="AA33" s="12">
        <f t="shared" ref="AA33" si="95">AA29-AA32</f>
        <v>44306.219981102782</v>
      </c>
      <c r="AB33" s="12">
        <f t="shared" ref="AB33" si="96">AB29-AB32</f>
        <v>44544.24384924124</v>
      </c>
      <c r="AC33" s="12">
        <f t="shared" ref="AC33" si="97">AC29-AC32</f>
        <v>44786.658311203275</v>
      </c>
      <c r="AD33" s="12">
        <f t="shared" ref="AD33" si="98">AD29-AD32</f>
        <v>45033.485079914739</v>
      </c>
      <c r="AE33" s="12">
        <f t="shared" ref="AE33" si="99">AE29-AE32</f>
        <v>45284.742119493785</v>
      </c>
      <c r="AF33" s="12">
        <f t="shared" ref="AF33" si="100">AF29-AF32</f>
        <v>45540.443356778662</v>
      </c>
    </row>
    <row r="34" spans="1:131" x14ac:dyDescent="0.2">
      <c r="B34" s="12" t="s">
        <v>67</v>
      </c>
      <c r="V34" s="12">
        <f t="shared" ref="V34" si="101">SUM(G34:J34)</f>
        <v>0</v>
      </c>
    </row>
    <row r="35" spans="1:131" x14ac:dyDescent="0.2">
      <c r="B35" s="12" t="s">
        <v>66</v>
      </c>
      <c r="C35" s="12">
        <f>C33+C34</f>
        <v>22454</v>
      </c>
      <c r="D35" s="12">
        <f t="shared" ref="D35:G35" si="102">D33+D34</f>
        <v>0</v>
      </c>
      <c r="E35" s="12">
        <f t="shared" si="102"/>
        <v>0</v>
      </c>
      <c r="F35" s="12">
        <f t="shared" si="102"/>
        <v>0</v>
      </c>
      <c r="G35" s="12">
        <f t="shared" si="102"/>
        <v>0</v>
      </c>
      <c r="H35" s="12">
        <f>H33+H34</f>
        <v>6957</v>
      </c>
      <c r="I35" s="12">
        <f t="shared" ref="I35" si="103">I33+I34</f>
        <v>16276.786299999998</v>
      </c>
      <c r="J35" s="12">
        <f t="shared" ref="J35:L35" si="104">J33+J34</f>
        <v>16439.554163000001</v>
      </c>
      <c r="L35" s="12">
        <f t="shared" si="104"/>
        <v>0</v>
      </c>
      <c r="M35" s="12">
        <f t="shared" ref="M35" si="105">M33+M34</f>
        <v>0</v>
      </c>
      <c r="N35" s="12">
        <f t="shared" ref="N35" si="106">N33+N34</f>
        <v>0</v>
      </c>
      <c r="O35" s="12">
        <f t="shared" ref="O35" si="107">O33+O34</f>
        <v>0</v>
      </c>
      <c r="P35" s="12">
        <f t="shared" ref="P35" si="108">P33+P34</f>
        <v>0</v>
      </c>
      <c r="Q35" s="12">
        <f t="shared" ref="Q35" si="109">Q33+Q34</f>
        <v>0</v>
      </c>
      <c r="R35" s="12">
        <f t="shared" ref="R35" si="110">R33+R34</f>
        <v>0</v>
      </c>
      <c r="S35" s="12">
        <f t="shared" ref="S35" si="111">S33+S34</f>
        <v>0</v>
      </c>
      <c r="T35" s="12">
        <f t="shared" ref="T35" si="112">T33+T34</f>
        <v>0</v>
      </c>
      <c r="U35" s="12">
        <f t="shared" ref="U35" si="113">U33+U34</f>
        <v>0</v>
      </c>
      <c r="V35" s="12">
        <f t="shared" ref="V35" si="114">V33+V34</f>
        <v>39673.340463000008</v>
      </c>
      <c r="W35" s="12">
        <f t="shared" ref="W35" si="115">W33+W34</f>
        <v>43397.479901110004</v>
      </c>
      <c r="X35" s="12">
        <f t="shared" ref="X35" si="116">X33+X34</f>
        <v>43618.224222363315</v>
      </c>
      <c r="Y35" s="12">
        <f t="shared" ref="Y35" si="117">Y33+Y34</f>
        <v>43843.240057254196</v>
      </c>
      <c r="Z35" s="12">
        <f t="shared" ref="Z35" si="118">Z33+Z34</f>
        <v>44072.561518551825</v>
      </c>
      <c r="AA35" s="12">
        <f t="shared" ref="AA35" si="119">AA33+AA34</f>
        <v>44306.219981102782</v>
      </c>
      <c r="AB35" s="12">
        <f t="shared" ref="AB35" si="120">AB33+AB34</f>
        <v>44544.24384924124</v>
      </c>
      <c r="AC35" s="12">
        <f t="shared" ref="AC35" si="121">AC33+AC34</f>
        <v>44786.658311203275</v>
      </c>
      <c r="AD35" s="12">
        <f t="shared" ref="AD35" si="122">AD33+AD34</f>
        <v>45033.485079914739</v>
      </c>
      <c r="AE35" s="12">
        <f t="shared" ref="AE35" si="123">AE33+AE34</f>
        <v>45284.742119493785</v>
      </c>
      <c r="AF35" s="12">
        <f t="shared" ref="AF35" si="124">AF33+AF34</f>
        <v>45540.443356778662</v>
      </c>
    </row>
    <row r="36" spans="1:131" x14ac:dyDescent="0.2">
      <c r="B36" s="12" t="s">
        <v>90</v>
      </c>
      <c r="V36" s="12">
        <f t="shared" ref="V36" si="125">SUM(G36:J36)</f>
        <v>0</v>
      </c>
      <c r="W36" s="12">
        <f>W35*0.2</f>
        <v>8679.4959802220019</v>
      </c>
      <c r="X36" s="12">
        <f t="shared" ref="X36:AF36" si="126">X35*0.2</f>
        <v>8723.644844472663</v>
      </c>
      <c r="Y36" s="12">
        <f t="shared" si="126"/>
        <v>8768.6480114508395</v>
      </c>
      <c r="Z36" s="12">
        <f t="shared" si="126"/>
        <v>8814.5123037103658</v>
      </c>
      <c r="AA36" s="12">
        <f t="shared" si="126"/>
        <v>8861.2439962205572</v>
      </c>
      <c r="AB36" s="12">
        <f t="shared" si="126"/>
        <v>8908.8487698482477</v>
      </c>
      <c r="AC36" s="12">
        <f t="shared" si="126"/>
        <v>8957.3316622406546</v>
      </c>
      <c r="AD36" s="12">
        <f t="shared" si="126"/>
        <v>9006.6970159829489</v>
      </c>
      <c r="AE36" s="12">
        <f t="shared" si="126"/>
        <v>9056.948423898757</v>
      </c>
      <c r="AF36" s="12">
        <f t="shared" si="126"/>
        <v>9108.088671355732</v>
      </c>
    </row>
    <row r="37" spans="1:131" x14ac:dyDescent="0.2">
      <c r="B37" s="12" t="s">
        <v>65</v>
      </c>
      <c r="C37" s="12">
        <f>C35-C36</f>
        <v>22454</v>
      </c>
      <c r="D37" s="12">
        <f t="shared" ref="D37:G37" si="127">D35-D36</f>
        <v>0</v>
      </c>
      <c r="E37" s="12">
        <f t="shared" si="127"/>
        <v>0</v>
      </c>
      <c r="F37" s="12">
        <f t="shared" si="127"/>
        <v>0</v>
      </c>
      <c r="G37" s="12">
        <f t="shared" si="127"/>
        <v>0</v>
      </c>
      <c r="H37" s="12">
        <f>H35-H36</f>
        <v>6957</v>
      </c>
      <c r="I37" s="12">
        <f t="shared" ref="I37" si="128">I35-I36</f>
        <v>16276.786299999998</v>
      </c>
      <c r="J37" s="12">
        <f t="shared" ref="J37:L37" si="129">J35-J36</f>
        <v>16439.554163000001</v>
      </c>
      <c r="L37" s="12">
        <f t="shared" si="129"/>
        <v>0</v>
      </c>
      <c r="M37" s="12">
        <f t="shared" ref="M37" si="130">M35-M36</f>
        <v>0</v>
      </c>
      <c r="N37" s="12">
        <f t="shared" ref="N37" si="131">N35-N36</f>
        <v>0</v>
      </c>
      <c r="O37" s="12">
        <f t="shared" ref="O37" si="132">O35-O36</f>
        <v>0</v>
      </c>
      <c r="P37" s="12">
        <f t="shared" ref="P37" si="133">P35-P36</f>
        <v>0</v>
      </c>
      <c r="Q37" s="12">
        <f t="shared" ref="Q37" si="134">Q35-Q36</f>
        <v>0</v>
      </c>
      <c r="R37" s="12">
        <f t="shared" ref="R37" si="135">R35-R36</f>
        <v>0</v>
      </c>
      <c r="S37" s="12">
        <f t="shared" ref="S37" si="136">S35-S36</f>
        <v>0</v>
      </c>
      <c r="T37" s="12">
        <f t="shared" ref="T37" si="137">T35-T36</f>
        <v>0</v>
      </c>
      <c r="U37" s="12">
        <f t="shared" ref="U37" si="138">U35-U36</f>
        <v>0</v>
      </c>
      <c r="V37" s="12">
        <f t="shared" ref="V37" si="139">V35-V36</f>
        <v>39673.340463000008</v>
      </c>
      <c r="W37" s="12">
        <f t="shared" ref="W37" si="140">W35-W36</f>
        <v>34717.983920888</v>
      </c>
      <c r="X37" s="12">
        <f t="shared" ref="X37" si="141">X35-X36</f>
        <v>34894.579377890652</v>
      </c>
      <c r="Y37" s="12">
        <f t="shared" ref="Y37" si="142">Y35-Y36</f>
        <v>35074.592045803358</v>
      </c>
      <c r="Z37" s="12">
        <f t="shared" ref="Z37" si="143">Z35-Z36</f>
        <v>35258.049214841463</v>
      </c>
      <c r="AA37" s="12">
        <f t="shared" ref="AA37" si="144">AA35-AA36</f>
        <v>35444.975984882229</v>
      </c>
      <c r="AB37" s="12">
        <f t="shared" ref="AB37" si="145">AB35-AB36</f>
        <v>35635.395079392991</v>
      </c>
      <c r="AC37" s="12">
        <f t="shared" ref="AC37" si="146">AC35-AC36</f>
        <v>35829.326648962618</v>
      </c>
      <c r="AD37" s="12">
        <f t="shared" ref="AD37" si="147">AD35-AD36</f>
        <v>36026.788063931788</v>
      </c>
      <c r="AE37" s="12">
        <f t="shared" ref="AE37" si="148">AE35-AE36</f>
        <v>36227.793695595028</v>
      </c>
      <c r="AF37" s="12">
        <f t="shared" ref="AF37" si="149">AF35-AF36</f>
        <v>36432.354685422928</v>
      </c>
      <c r="AG37" s="12">
        <f t="shared" ref="AG37:BL37" si="150">AF37*(1+$AI$40)</f>
        <v>36068.031138568702</v>
      </c>
      <c r="AH37" s="12">
        <f t="shared" si="150"/>
        <v>35707.350827183014</v>
      </c>
      <c r="AI37" s="12">
        <f t="shared" si="150"/>
        <v>35350.277318911183</v>
      </c>
      <c r="AJ37" s="12">
        <f t="shared" si="150"/>
        <v>34996.774545722074</v>
      </c>
      <c r="AK37" s="12">
        <f t="shared" si="150"/>
        <v>34646.806800264851</v>
      </c>
      <c r="AL37" s="12">
        <f t="shared" si="150"/>
        <v>34300.3387322622</v>
      </c>
      <c r="AM37" s="12">
        <f t="shared" si="150"/>
        <v>33957.33534493958</v>
      </c>
      <c r="AN37" s="12">
        <f t="shared" si="150"/>
        <v>33617.761991490181</v>
      </c>
      <c r="AO37" s="12">
        <f t="shared" si="150"/>
        <v>33281.584371575278</v>
      </c>
      <c r="AP37" s="12">
        <f t="shared" si="150"/>
        <v>32948.768527859524</v>
      </c>
      <c r="AQ37" s="12">
        <f t="shared" si="150"/>
        <v>32619.280842580927</v>
      </c>
      <c r="AR37" s="12">
        <f t="shared" si="150"/>
        <v>32293.088034155116</v>
      </c>
      <c r="AS37" s="12">
        <f t="shared" si="150"/>
        <v>31970.157153813565</v>
      </c>
      <c r="AT37" s="12">
        <f t="shared" si="150"/>
        <v>31650.45558227543</v>
      </c>
      <c r="AU37" s="12">
        <f t="shared" si="150"/>
        <v>31333.951026452676</v>
      </c>
      <c r="AV37" s="12">
        <f t="shared" si="150"/>
        <v>31020.61151618815</v>
      </c>
      <c r="AW37" s="12">
        <f t="shared" si="150"/>
        <v>30710.40540102627</v>
      </c>
      <c r="AX37" s="12">
        <f t="shared" si="150"/>
        <v>30403.301347016008</v>
      </c>
      <c r="AY37" s="12">
        <f t="shared" si="150"/>
        <v>30099.268333545846</v>
      </c>
      <c r="AZ37" s="12">
        <f t="shared" si="150"/>
        <v>29798.275650210388</v>
      </c>
      <c r="BA37" s="12">
        <f t="shared" si="150"/>
        <v>29500.292893708283</v>
      </c>
      <c r="BB37" s="12">
        <f t="shared" si="150"/>
        <v>29205.2899647712</v>
      </c>
      <c r="BC37" s="12">
        <f t="shared" si="150"/>
        <v>28913.237065123489</v>
      </c>
      <c r="BD37" s="12">
        <f t="shared" si="150"/>
        <v>28624.104694472255</v>
      </c>
      <c r="BE37" s="12">
        <f t="shared" si="150"/>
        <v>28337.863647527531</v>
      </c>
      <c r="BF37" s="12">
        <f t="shared" si="150"/>
        <v>28054.485011052257</v>
      </c>
      <c r="BG37" s="12">
        <f t="shared" si="150"/>
        <v>27773.940160941733</v>
      </c>
      <c r="BH37" s="12">
        <f t="shared" si="150"/>
        <v>27496.200759332314</v>
      </c>
      <c r="BI37" s="12">
        <f t="shared" si="150"/>
        <v>27221.238751738991</v>
      </c>
      <c r="BJ37" s="12">
        <f t="shared" si="150"/>
        <v>26949.026364221601</v>
      </c>
      <c r="BK37" s="12">
        <f t="shared" si="150"/>
        <v>26679.536100579386</v>
      </c>
      <c r="BL37" s="12">
        <f t="shared" si="150"/>
        <v>26412.74073957359</v>
      </c>
      <c r="BM37" s="12">
        <f t="shared" ref="BM37:CR37" si="151">BL37*(1+$AI$40)</f>
        <v>26148.613332177854</v>
      </c>
      <c r="BN37" s="12">
        <f t="shared" si="151"/>
        <v>25887.127198856077</v>
      </c>
      <c r="BO37" s="12">
        <f t="shared" si="151"/>
        <v>25628.255926867514</v>
      </c>
      <c r="BP37" s="12">
        <f t="shared" si="151"/>
        <v>25371.973367598839</v>
      </c>
      <c r="BQ37" s="12">
        <f t="shared" si="151"/>
        <v>25118.25363392285</v>
      </c>
      <c r="BR37" s="12">
        <f t="shared" si="151"/>
        <v>24867.071097583623</v>
      </c>
      <c r="BS37" s="12">
        <f t="shared" si="151"/>
        <v>24618.400386607787</v>
      </c>
      <c r="BT37" s="12">
        <f t="shared" si="151"/>
        <v>24372.21638274171</v>
      </c>
      <c r="BU37" s="12">
        <f t="shared" si="151"/>
        <v>24128.494218914293</v>
      </c>
      <c r="BV37" s="12">
        <f t="shared" si="151"/>
        <v>23887.209276725149</v>
      </c>
      <c r="BW37" s="12">
        <f t="shared" si="151"/>
        <v>23648.337183957898</v>
      </c>
      <c r="BX37" s="12">
        <f t="shared" si="151"/>
        <v>23411.853812118319</v>
      </c>
      <c r="BY37" s="12">
        <f t="shared" si="151"/>
        <v>23177.735273997136</v>
      </c>
      <c r="BZ37" s="12">
        <f t="shared" si="151"/>
        <v>22945.957921257163</v>
      </c>
      <c r="CA37" s="12">
        <f t="shared" si="151"/>
        <v>22716.49834204459</v>
      </c>
      <c r="CB37" s="12">
        <f t="shared" si="151"/>
        <v>22489.333358624142</v>
      </c>
      <c r="CC37" s="12">
        <f t="shared" si="151"/>
        <v>22264.4400250379</v>
      </c>
      <c r="CD37" s="12">
        <f t="shared" si="151"/>
        <v>22041.795624787523</v>
      </c>
      <c r="CE37" s="12">
        <f t="shared" si="151"/>
        <v>21821.377668539648</v>
      </c>
      <c r="CF37" s="12">
        <f t="shared" si="151"/>
        <v>21603.163891854252</v>
      </c>
      <c r="CG37" s="12">
        <f t="shared" si="151"/>
        <v>21387.132252935709</v>
      </c>
      <c r="CH37" s="12">
        <f t="shared" si="151"/>
        <v>21173.260930406352</v>
      </c>
      <c r="CI37" s="12">
        <f t="shared" si="151"/>
        <v>20961.528321102287</v>
      </c>
      <c r="CJ37" s="12">
        <f t="shared" si="151"/>
        <v>20751.913037891263</v>
      </c>
      <c r="CK37" s="12">
        <f t="shared" si="151"/>
        <v>20544.393907512349</v>
      </c>
      <c r="CL37" s="12">
        <f t="shared" si="151"/>
        <v>20338.949968437224</v>
      </c>
      <c r="CM37" s="12">
        <f t="shared" si="151"/>
        <v>20135.56046875285</v>
      </c>
      <c r="CN37" s="12">
        <f t="shared" si="151"/>
        <v>19934.204864065323</v>
      </c>
      <c r="CO37" s="12">
        <f t="shared" si="151"/>
        <v>19734.862815424669</v>
      </c>
      <c r="CP37" s="12">
        <f t="shared" si="151"/>
        <v>19537.514187270423</v>
      </c>
      <c r="CQ37" s="12">
        <f t="shared" si="151"/>
        <v>19342.139045397718</v>
      </c>
      <c r="CR37" s="12">
        <f t="shared" si="151"/>
        <v>19148.717654943743</v>
      </c>
      <c r="CS37" s="12">
        <f t="shared" ref="CS37:EA37" si="152">CR37*(1+$AI$40)</f>
        <v>18957.230478394304</v>
      </c>
      <c r="CT37" s="12">
        <f t="shared" si="152"/>
        <v>18767.658173610362</v>
      </c>
      <c r="CU37" s="12">
        <f t="shared" si="152"/>
        <v>18579.981591874257</v>
      </c>
      <c r="CV37" s="12">
        <f t="shared" si="152"/>
        <v>18394.181775955516</v>
      </c>
      <c r="CW37" s="12">
        <f t="shared" si="152"/>
        <v>18210.239958195962</v>
      </c>
      <c r="CX37" s="12">
        <f t="shared" si="152"/>
        <v>18028.137558614002</v>
      </c>
      <c r="CY37" s="12">
        <f t="shared" si="152"/>
        <v>17847.856183027863</v>
      </c>
      <c r="CZ37" s="12">
        <f t="shared" si="152"/>
        <v>17669.377621197586</v>
      </c>
      <c r="DA37" s="12">
        <f t="shared" si="152"/>
        <v>17492.683844985608</v>
      </c>
      <c r="DB37" s="12">
        <f t="shared" si="152"/>
        <v>17317.75700653575</v>
      </c>
      <c r="DC37" s="12">
        <f t="shared" si="152"/>
        <v>17144.579436470394</v>
      </c>
      <c r="DD37" s="12">
        <f t="shared" si="152"/>
        <v>16973.133642105691</v>
      </c>
      <c r="DE37" s="12">
        <f t="shared" si="152"/>
        <v>16803.402305684634</v>
      </c>
      <c r="DF37" s="12">
        <f t="shared" si="152"/>
        <v>16635.368282627787</v>
      </c>
      <c r="DG37" s="12">
        <f t="shared" si="152"/>
        <v>16469.01459980151</v>
      </c>
      <c r="DH37" s="12">
        <f t="shared" si="152"/>
        <v>16304.324453803496</v>
      </c>
      <c r="DI37" s="12">
        <f t="shared" si="152"/>
        <v>16141.28120926546</v>
      </c>
      <c r="DJ37" s="12">
        <f t="shared" si="152"/>
        <v>15979.868397172806</v>
      </c>
      <c r="DK37" s="12">
        <f t="shared" si="152"/>
        <v>15820.069713201077</v>
      </c>
      <c r="DL37" s="12">
        <f t="shared" si="152"/>
        <v>15661.869016069066</v>
      </c>
      <c r="DM37" s="12">
        <f t="shared" si="152"/>
        <v>15505.250325908375</v>
      </c>
      <c r="DN37" s="12">
        <f t="shared" si="152"/>
        <v>15350.197822649292</v>
      </c>
      <c r="DO37" s="12">
        <f t="shared" si="152"/>
        <v>15196.695844422798</v>
      </c>
      <c r="DP37" s="12">
        <f t="shared" si="152"/>
        <v>15044.728885978569</v>
      </c>
      <c r="DQ37" s="12">
        <f t="shared" si="152"/>
        <v>14894.281597118783</v>
      </c>
      <c r="DR37" s="12">
        <f t="shared" si="152"/>
        <v>14745.338781147595</v>
      </c>
      <c r="DS37" s="12">
        <f t="shared" si="152"/>
        <v>14597.885393336119</v>
      </c>
      <c r="DT37" s="12">
        <f t="shared" si="152"/>
        <v>14451.906539402757</v>
      </c>
      <c r="DU37" s="12">
        <f t="shared" si="152"/>
        <v>14307.387474008729</v>
      </c>
      <c r="DV37" s="12">
        <f t="shared" si="152"/>
        <v>14164.31359926864</v>
      </c>
      <c r="DW37" s="12">
        <f t="shared" si="152"/>
        <v>14022.670463275954</v>
      </c>
      <c r="DX37" s="12">
        <f t="shared" si="152"/>
        <v>13882.443758643194</v>
      </c>
      <c r="DY37" s="12">
        <f t="shared" si="152"/>
        <v>13743.619321056762</v>
      </c>
      <c r="DZ37" s="12">
        <f t="shared" si="152"/>
        <v>13606.183127846194</v>
      </c>
      <c r="EA37" s="12">
        <f t="shared" si="152"/>
        <v>13470.121296567731</v>
      </c>
    </row>
    <row r="38" spans="1:131" x14ac:dyDescent="0.2">
      <c r="B38" s="12" t="s">
        <v>9</v>
      </c>
    </row>
    <row r="39" spans="1:131" x14ac:dyDescent="0.2">
      <c r="B39" s="12" t="s">
        <v>68</v>
      </c>
      <c r="AH39" s="12" t="s">
        <v>91</v>
      </c>
      <c r="AI39" s="21">
        <v>0.02</v>
      </c>
    </row>
    <row r="40" spans="1:131" x14ac:dyDescent="0.2">
      <c r="AH40" s="12" t="s">
        <v>92</v>
      </c>
      <c r="AI40" s="21">
        <v>-0.01</v>
      </c>
    </row>
    <row r="41" spans="1:131" s="18" customFormat="1" x14ac:dyDescent="0.2">
      <c r="A41" s="12"/>
      <c r="B41" s="18" t="s">
        <v>69</v>
      </c>
      <c r="G41" s="20" t="e">
        <f>G26/B26-1</f>
        <v>#VALUE!</v>
      </c>
      <c r="H41" s="20">
        <f>H26/C26-1</f>
        <v>5.7272646299100449E-2</v>
      </c>
      <c r="I41" s="20" t="e">
        <f t="shared" ref="I41:J41" si="153">I26/D26-1</f>
        <v>#DIV/0!</v>
      </c>
      <c r="J41" s="20" t="e">
        <f t="shared" si="153"/>
        <v>#DIV/0!</v>
      </c>
      <c r="L41" s="22"/>
      <c r="M41" s="20" t="e">
        <f t="shared" ref="M41:AF41" si="154">M26/L26-1</f>
        <v>#DIV/0!</v>
      </c>
      <c r="N41" s="20" t="e">
        <f t="shared" si="154"/>
        <v>#DIV/0!</v>
      </c>
      <c r="O41" s="20" t="e">
        <f t="shared" si="154"/>
        <v>#DIV/0!</v>
      </c>
      <c r="P41" s="20" t="e">
        <f t="shared" si="154"/>
        <v>#DIV/0!</v>
      </c>
      <c r="Q41" s="20" t="e">
        <f t="shared" si="154"/>
        <v>#DIV/0!</v>
      </c>
      <c r="R41" s="20" t="e">
        <f t="shared" si="154"/>
        <v>#DIV/0!</v>
      </c>
      <c r="S41" s="20" t="e">
        <f t="shared" si="154"/>
        <v>#DIV/0!</v>
      </c>
      <c r="T41" s="20" t="e">
        <f t="shared" si="154"/>
        <v>#DIV/0!</v>
      </c>
      <c r="U41" s="20" t="e">
        <f t="shared" si="154"/>
        <v>#DIV/0!</v>
      </c>
      <c r="V41" s="20" t="e">
        <f t="shared" si="154"/>
        <v>#DIV/0!</v>
      </c>
      <c r="W41" s="20">
        <f t="shared" si="154"/>
        <v>1.0793176074136435E-2</v>
      </c>
      <c r="X41" s="20">
        <f t="shared" si="154"/>
        <v>1.099826514414981E-2</v>
      </c>
      <c r="Y41" s="20">
        <f t="shared" si="154"/>
        <v>1.1204977781894554E-2</v>
      </c>
      <c r="Z41" s="20">
        <f t="shared" si="154"/>
        <v>1.1413241992407119E-2</v>
      </c>
      <c r="AA41" s="20">
        <f t="shared" si="154"/>
        <v>1.1622983330751735E-2</v>
      </c>
      <c r="AB41" s="20">
        <f t="shared" si="154"/>
        <v>1.1834124993145068E-2</v>
      </c>
      <c r="AC41" s="20">
        <f t="shared" si="154"/>
        <v>1.2046587915802931E-2</v>
      </c>
      <c r="AD41" s="20">
        <f t="shared" si="154"/>
        <v>1.2260290881301872E-2</v>
      </c>
      <c r="AE41" s="20">
        <f t="shared" si="154"/>
        <v>1.2475150632202281E-2</v>
      </c>
      <c r="AF41" s="20">
        <f t="shared" si="154"/>
        <v>1.2691081991637043E-2</v>
      </c>
      <c r="AH41" s="12" t="s">
        <v>94</v>
      </c>
      <c r="AI41" s="21">
        <v>7.0000000000000007E-2</v>
      </c>
    </row>
    <row r="42" spans="1:131" s="18" customFormat="1" x14ac:dyDescent="0.2">
      <c r="A42" s="12"/>
      <c r="B42" s="12" t="s">
        <v>86</v>
      </c>
      <c r="G42" s="21" t="e">
        <f>G25/B25-1</f>
        <v>#VALUE!</v>
      </c>
      <c r="H42" s="21">
        <f>H25/C25-1</f>
        <v>7.3394495412844041E-2</v>
      </c>
      <c r="I42" s="21" t="e">
        <f t="shared" ref="I42:J42" si="155">I25/D25-1</f>
        <v>#DIV/0!</v>
      </c>
      <c r="J42" s="21" t="e">
        <f t="shared" si="155"/>
        <v>#DIV/0!</v>
      </c>
      <c r="L42"/>
      <c r="M42" s="21" t="e">
        <f t="shared" ref="M42:AF42" si="156">M25/L25-1</f>
        <v>#DIV/0!</v>
      </c>
      <c r="N42" s="21" t="e">
        <f t="shared" si="156"/>
        <v>#DIV/0!</v>
      </c>
      <c r="O42" s="21" t="e">
        <f t="shared" si="156"/>
        <v>#DIV/0!</v>
      </c>
      <c r="P42" s="21" t="e">
        <f t="shared" si="156"/>
        <v>#DIV/0!</v>
      </c>
      <c r="Q42" s="21" t="e">
        <f t="shared" si="156"/>
        <v>#DIV/0!</v>
      </c>
      <c r="R42" s="21" t="e">
        <f t="shared" si="156"/>
        <v>#DIV/0!</v>
      </c>
      <c r="S42" s="21" t="e">
        <f t="shared" si="156"/>
        <v>#DIV/0!</v>
      </c>
      <c r="T42" s="21" t="e">
        <f t="shared" si="156"/>
        <v>#DIV/0!</v>
      </c>
      <c r="U42" s="21" t="e">
        <f t="shared" si="156"/>
        <v>#DIV/0!</v>
      </c>
      <c r="V42" s="21" t="e">
        <f t="shared" si="156"/>
        <v>#DIV/0!</v>
      </c>
      <c r="W42" s="21">
        <f t="shared" si="156"/>
        <v>3.0000000000000027E-2</v>
      </c>
      <c r="X42" s="21">
        <f t="shared" si="156"/>
        <v>3.0000000000000027E-2</v>
      </c>
      <c r="Y42" s="21">
        <f t="shared" si="156"/>
        <v>3.0000000000000027E-2</v>
      </c>
      <c r="Z42" s="21">
        <f t="shared" si="156"/>
        <v>3.0000000000000027E-2</v>
      </c>
      <c r="AA42" s="21">
        <f t="shared" si="156"/>
        <v>3.0000000000000027E-2</v>
      </c>
      <c r="AB42" s="21">
        <f t="shared" si="156"/>
        <v>3.0000000000000027E-2</v>
      </c>
      <c r="AC42" s="21">
        <f t="shared" si="156"/>
        <v>3.0000000000000027E-2</v>
      </c>
      <c r="AD42" s="21">
        <f t="shared" si="156"/>
        <v>3.0000000000000027E-2</v>
      </c>
      <c r="AE42" s="21">
        <f t="shared" si="156"/>
        <v>3.0000000000000027E-2</v>
      </c>
      <c r="AF42" s="21">
        <f t="shared" si="156"/>
        <v>3.0000000000000027E-2</v>
      </c>
      <c r="AH42" s="12" t="s">
        <v>93</v>
      </c>
      <c r="AI42" s="12">
        <f>NPV(AI41,V37:XFD37)+Main!L5-Main!L6</f>
        <v>440746.86662088806</v>
      </c>
    </row>
    <row r="43" spans="1:131" s="18" customFormat="1" x14ac:dyDescent="0.2">
      <c r="A43" s="12"/>
      <c r="B43" s="12" t="s">
        <v>96</v>
      </c>
      <c r="G43" s="21"/>
      <c r="H43" s="21"/>
      <c r="I43" s="21"/>
      <c r="J43" s="21"/>
      <c r="L43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>
        <f>W30/V30-1</f>
        <v>4.0000000000000036E-2</v>
      </c>
      <c r="X43" s="21">
        <f t="shared" ref="X43:AF43" si="157">X30/W30-1</f>
        <v>4.0000000000000036E-2</v>
      </c>
      <c r="Y43" s="21">
        <f t="shared" si="157"/>
        <v>4.0000000000000036E-2</v>
      </c>
      <c r="Z43" s="21">
        <f t="shared" si="157"/>
        <v>4.0000000000000036E-2</v>
      </c>
      <c r="AA43" s="21">
        <f t="shared" si="157"/>
        <v>4.0000000000000036E-2</v>
      </c>
      <c r="AB43" s="21">
        <f t="shared" si="157"/>
        <v>4.0000000000000036E-2</v>
      </c>
      <c r="AC43" s="21">
        <f t="shared" si="157"/>
        <v>4.0000000000000036E-2</v>
      </c>
      <c r="AD43" s="21">
        <f t="shared" si="157"/>
        <v>4.0000000000000036E-2</v>
      </c>
      <c r="AE43" s="21">
        <f t="shared" si="157"/>
        <v>4.0000000000000036E-2</v>
      </c>
      <c r="AF43" s="21">
        <f t="shared" si="157"/>
        <v>4.0000000000000036E-2</v>
      </c>
      <c r="AH43" s="12" t="s">
        <v>95</v>
      </c>
      <c r="AI43" s="11">
        <f>AI42/Main!L3</f>
        <v>183.00866415509648</v>
      </c>
    </row>
    <row r="44" spans="1:131" x14ac:dyDescent="0.2">
      <c r="B44" s="12" t="s">
        <v>70</v>
      </c>
      <c r="C44" s="21">
        <f t="shared" ref="C44:H44" si="158">C29/C26</f>
        <v>1</v>
      </c>
      <c r="D44" s="21" t="e">
        <f t="shared" si="158"/>
        <v>#DIV/0!</v>
      </c>
      <c r="E44" s="21" t="e">
        <f t="shared" si="158"/>
        <v>#DIV/0!</v>
      </c>
      <c r="F44" s="21" t="e">
        <f t="shared" si="158"/>
        <v>#DIV/0!</v>
      </c>
      <c r="G44" s="21" t="e">
        <f t="shared" si="158"/>
        <v>#DIV/0!</v>
      </c>
      <c r="H44" s="21">
        <f t="shared" si="158"/>
        <v>0.67919123841617524</v>
      </c>
      <c r="I44" s="21">
        <f t="shared" ref="I44:J44" si="159">I29/I26</f>
        <v>0.67883866891322664</v>
      </c>
      <c r="J44" s="21">
        <f t="shared" si="159"/>
        <v>0.67883866891322664</v>
      </c>
      <c r="L44" s="21" t="e">
        <f t="shared" ref="L44:AF44" si="160">L29/L26</f>
        <v>#DIV/0!</v>
      </c>
      <c r="M44" s="21" t="e">
        <f t="shared" si="160"/>
        <v>#DIV/0!</v>
      </c>
      <c r="N44" s="21" t="e">
        <f t="shared" si="160"/>
        <v>#DIV/0!</v>
      </c>
      <c r="O44" s="21" t="e">
        <f t="shared" si="160"/>
        <v>#DIV/0!</v>
      </c>
      <c r="P44" s="21" t="e">
        <f t="shared" si="160"/>
        <v>#DIV/0!</v>
      </c>
      <c r="Q44" s="21" t="e">
        <f t="shared" si="160"/>
        <v>#DIV/0!</v>
      </c>
      <c r="R44" s="21" t="e">
        <f t="shared" si="160"/>
        <v>#DIV/0!</v>
      </c>
      <c r="S44" s="21" t="e">
        <f t="shared" si="160"/>
        <v>#DIV/0!</v>
      </c>
      <c r="T44" s="21" t="e">
        <f t="shared" si="160"/>
        <v>#DIV/0!</v>
      </c>
      <c r="U44" s="21" t="e">
        <f t="shared" si="160"/>
        <v>#DIV/0!</v>
      </c>
      <c r="V44" s="21">
        <f t="shared" si="160"/>
        <v>0.67895502464503377</v>
      </c>
      <c r="W44" s="21">
        <f t="shared" si="160"/>
        <v>0.67767649751648495</v>
      </c>
      <c r="X44" s="21">
        <f t="shared" si="160"/>
        <v>0.67650512590259715</v>
      </c>
      <c r="Y44" s="21">
        <f t="shared" si="160"/>
        <v>0.67532496204302606</v>
      </c>
      <c r="Z44" s="21">
        <f t="shared" si="160"/>
        <v>0.67413642779240646</v>
      </c>
      <c r="AA44" s="21">
        <f t="shared" si="160"/>
        <v>0.67293995837217835</v>
      </c>
      <c r="AB44" s="21">
        <f t="shared" si="160"/>
        <v>0.67173600181045068</v>
      </c>
      <c r="AC44" s="21">
        <f t="shared" si="160"/>
        <v>0.67052501833928879</v>
      </c>
      <c r="AD44" s="21">
        <f t="shared" si="160"/>
        <v>0.66930747975085425</v>
      </c>
      <c r="AE44" s="21">
        <f t="shared" si="160"/>
        <v>0.66808386871405723</v>
      </c>
      <c r="AF44" s="21">
        <f t="shared" si="160"/>
        <v>0.66685467805360532</v>
      </c>
      <c r="AI44" s="21">
        <f>AI43/Main!L2-1</f>
        <v>1.6714800861647117E-2</v>
      </c>
    </row>
    <row r="45" spans="1:131" x14ac:dyDescent="0.2">
      <c r="B45" s="12" t="s">
        <v>88</v>
      </c>
      <c r="C45" s="21">
        <f t="shared" ref="C45:H45" si="161">((SUM(C3:C24)-C27)/SUM(C3:C24))</f>
        <v>1</v>
      </c>
      <c r="D45" s="21" t="e">
        <f t="shared" si="161"/>
        <v>#DIV/0!</v>
      </c>
      <c r="E45" s="21" t="e">
        <f t="shared" si="161"/>
        <v>#DIV/0!</v>
      </c>
      <c r="F45" s="21" t="e">
        <f t="shared" si="161"/>
        <v>#DIV/0!</v>
      </c>
      <c r="G45" s="21" t="e">
        <f t="shared" si="161"/>
        <v>#DIV/0!</v>
      </c>
      <c r="H45" s="21">
        <f t="shared" si="161"/>
        <v>0.73827225475360225</v>
      </c>
      <c r="I45" s="21">
        <v>0.74</v>
      </c>
      <c r="J45" s="21">
        <v>0.74</v>
      </c>
      <c r="L45" s="21" t="e">
        <f t="shared" ref="L45:V45" si="162">((SUM(L3:L24)-L27)/SUM(L3:L24))</f>
        <v>#DIV/0!</v>
      </c>
      <c r="M45" s="21" t="e">
        <f t="shared" si="162"/>
        <v>#DIV/0!</v>
      </c>
      <c r="N45" s="21" t="e">
        <f t="shared" si="162"/>
        <v>#DIV/0!</v>
      </c>
      <c r="O45" s="21" t="e">
        <f t="shared" si="162"/>
        <v>#DIV/0!</v>
      </c>
      <c r="P45" s="21" t="e">
        <f t="shared" si="162"/>
        <v>#DIV/0!</v>
      </c>
      <c r="Q45" s="21" t="e">
        <f t="shared" si="162"/>
        <v>#DIV/0!</v>
      </c>
      <c r="R45" s="21" t="e">
        <f t="shared" si="162"/>
        <v>#DIV/0!</v>
      </c>
      <c r="S45" s="21" t="e">
        <f t="shared" si="162"/>
        <v>#DIV/0!</v>
      </c>
      <c r="T45" s="21" t="e">
        <f t="shared" si="162"/>
        <v>#DIV/0!</v>
      </c>
      <c r="U45" s="21" t="e">
        <f t="shared" si="162"/>
        <v>#DIV/0!</v>
      </c>
      <c r="V45" s="21">
        <f t="shared" si="162"/>
        <v>0.73942980586568174</v>
      </c>
      <c r="W45" s="21">
        <v>0.74</v>
      </c>
      <c r="X45" s="21">
        <v>0.74</v>
      </c>
      <c r="Y45" s="21">
        <v>0.74</v>
      </c>
      <c r="Z45" s="21">
        <v>0.74</v>
      </c>
      <c r="AA45" s="21">
        <v>0.74</v>
      </c>
      <c r="AB45" s="21">
        <v>0.74</v>
      </c>
      <c r="AC45" s="21">
        <v>0.74</v>
      </c>
      <c r="AD45" s="21">
        <v>0.74</v>
      </c>
      <c r="AE45" s="21">
        <v>0.74</v>
      </c>
      <c r="AF45" s="21">
        <v>0.74</v>
      </c>
    </row>
    <row r="46" spans="1:131" x14ac:dyDescent="0.2">
      <c r="B46" s="12" t="s">
        <v>87</v>
      </c>
      <c r="C46" s="21">
        <f t="shared" ref="C46:H46" si="163">(C25-C28)/C25</f>
        <v>1</v>
      </c>
      <c r="D46" s="21" t="e">
        <f t="shared" si="163"/>
        <v>#DIV/0!</v>
      </c>
      <c r="E46" s="21" t="e">
        <f t="shared" si="163"/>
        <v>#DIV/0!</v>
      </c>
      <c r="F46" s="21" t="e">
        <f t="shared" si="163"/>
        <v>#DIV/0!</v>
      </c>
      <c r="G46" s="21" t="e">
        <f t="shared" si="163"/>
        <v>#DIV/0!</v>
      </c>
      <c r="H46" s="21">
        <f t="shared" si="163"/>
        <v>0.57405456035593017</v>
      </c>
      <c r="I46" s="21">
        <v>0.56999999999999995</v>
      </c>
      <c r="J46" s="21">
        <v>0.56999999999999995</v>
      </c>
      <c r="L46" s="21" t="e">
        <f t="shared" ref="L46:V46" si="164">(L25-L28)/L25</f>
        <v>#DIV/0!</v>
      </c>
      <c r="M46" s="21" t="e">
        <f t="shared" si="164"/>
        <v>#DIV/0!</v>
      </c>
      <c r="N46" s="21" t="e">
        <f t="shared" si="164"/>
        <v>#DIV/0!</v>
      </c>
      <c r="O46" s="21" t="e">
        <f t="shared" si="164"/>
        <v>#DIV/0!</v>
      </c>
      <c r="P46" s="21" t="e">
        <f t="shared" si="164"/>
        <v>#DIV/0!</v>
      </c>
      <c r="Q46" s="21" t="e">
        <f t="shared" si="164"/>
        <v>#DIV/0!</v>
      </c>
      <c r="R46" s="21" t="e">
        <f t="shared" si="164"/>
        <v>#DIV/0!</v>
      </c>
      <c r="S46" s="21" t="e">
        <f t="shared" si="164"/>
        <v>#DIV/0!</v>
      </c>
      <c r="T46" s="21" t="e">
        <f t="shared" si="164"/>
        <v>#DIV/0!</v>
      </c>
      <c r="U46" s="21" t="e">
        <f t="shared" si="164"/>
        <v>#DIV/0!</v>
      </c>
      <c r="V46" s="21">
        <f t="shared" si="164"/>
        <v>0.57133809456979312</v>
      </c>
      <c r="W46" s="21">
        <v>0.56999999999999995</v>
      </c>
      <c r="X46" s="21">
        <v>0.56999999999999995</v>
      </c>
      <c r="Y46" s="21">
        <v>0.56999999999999995</v>
      </c>
      <c r="Z46" s="21">
        <v>0.56999999999999995</v>
      </c>
      <c r="AA46" s="21">
        <v>0.56999999999999995</v>
      </c>
      <c r="AB46" s="21">
        <v>0.56999999999999995</v>
      </c>
      <c r="AC46" s="21">
        <v>0.56999999999999995</v>
      </c>
      <c r="AD46" s="21">
        <v>0.56999999999999995</v>
      </c>
      <c r="AE46" s="21">
        <v>0.56999999999999995</v>
      </c>
      <c r="AF46" s="21">
        <v>0.56999999999999995</v>
      </c>
    </row>
    <row r="48" spans="1:131" x14ac:dyDescent="0.2">
      <c r="B48" s="12" t="s">
        <v>71</v>
      </c>
    </row>
    <row r="49" spans="2:2" x14ac:dyDescent="0.2">
      <c r="B49" s="12" t="s">
        <v>11</v>
      </c>
    </row>
    <row r="51" spans="2:2" x14ac:dyDescent="0.2">
      <c r="B51" s="12" t="s">
        <v>12</v>
      </c>
    </row>
    <row r="54" spans="2:2" x14ac:dyDescent="0.2">
      <c r="B54" s="12" t="s">
        <v>72</v>
      </c>
    </row>
    <row r="55" spans="2:2" x14ac:dyDescent="0.2">
      <c r="B55" s="12" t="s">
        <v>73</v>
      </c>
    </row>
    <row r="58" spans="2:2" x14ac:dyDescent="0.2">
      <c r="B58" s="12" t="s">
        <v>75</v>
      </c>
    </row>
    <row r="59" spans="2:2" x14ac:dyDescent="0.2">
      <c r="B59" s="12" t="s">
        <v>74</v>
      </c>
    </row>
    <row r="61" spans="2:2" x14ac:dyDescent="0.2">
      <c r="B61" s="12" t="s">
        <v>77</v>
      </c>
    </row>
    <row r="62" spans="2:2" x14ac:dyDescent="0.2">
      <c r="B62" s="12" t="s">
        <v>76</v>
      </c>
    </row>
    <row r="64" spans="2:2" x14ac:dyDescent="0.2">
      <c r="B64" s="12" t="s">
        <v>78</v>
      </c>
    </row>
    <row r="65" spans="2:8" x14ac:dyDescent="0.2">
      <c r="B65" s="12" t="s">
        <v>79</v>
      </c>
    </row>
    <row r="67" spans="2:8" x14ac:dyDescent="0.2">
      <c r="B67" s="12" t="s">
        <v>89</v>
      </c>
      <c r="C67" s="12">
        <v>7507</v>
      </c>
      <c r="H67" s="12">
        <v>-6200</v>
      </c>
    </row>
  </sheetData>
  <hyperlinks>
    <hyperlink ref="A1" location="Main!A1" display="Main" xr:uid="{3F17D64B-341C-4DF8-A9D8-5950B70C4A4D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1D46-4636-4E82-B1BD-4AD0053AAF9B}">
  <dimension ref="A1:E2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9" sqref="E9"/>
    </sheetView>
  </sheetViews>
  <sheetFormatPr defaultRowHeight="12.75" x14ac:dyDescent="0.2"/>
  <cols>
    <col min="1" max="1" width="5" bestFit="1" customWidth="1"/>
    <col min="3" max="3" width="9.85546875" bestFit="1" customWidth="1"/>
  </cols>
  <sheetData>
    <row r="1" spans="1:5" x14ac:dyDescent="0.2">
      <c r="A1" s="13" t="s">
        <v>17</v>
      </c>
    </row>
    <row r="2" spans="1:5" x14ac:dyDescent="0.2">
      <c r="B2" t="s">
        <v>81</v>
      </c>
      <c r="C2" t="s">
        <v>82</v>
      </c>
      <c r="D2" t="s">
        <v>80</v>
      </c>
      <c r="E2" t="s">
        <v>83</v>
      </c>
    </row>
  </sheetData>
  <hyperlinks>
    <hyperlink ref="A1" location="Main!A1" display="Main" xr:uid="{C014D1F7-D240-4FBC-AD54-A0E5BA3614B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1180-18F6-413A-AB3A-486BD1D6A82C}">
  <dimension ref="A1:E2"/>
  <sheetViews>
    <sheetView zoomScale="145" zoomScaleNormal="145" workbookViewId="0">
      <pane ySplit="2" topLeftCell="A3" activePane="bottomLeft" state="frozen"/>
      <selection pane="bottomLeft" activeCell="E4" sqref="E4"/>
    </sheetView>
  </sheetViews>
  <sheetFormatPr defaultRowHeight="12.75" x14ac:dyDescent="0.2"/>
  <cols>
    <col min="1" max="1" width="5" bestFit="1" customWidth="1"/>
    <col min="3" max="3" width="9.85546875" bestFit="1" customWidth="1"/>
  </cols>
  <sheetData>
    <row r="1" spans="1:5" x14ac:dyDescent="0.2">
      <c r="A1" s="13" t="s">
        <v>17</v>
      </c>
    </row>
    <row r="2" spans="1:5" x14ac:dyDescent="0.2">
      <c r="B2" t="s">
        <v>84</v>
      </c>
      <c r="C2" t="s">
        <v>82</v>
      </c>
      <c r="D2" t="s">
        <v>85</v>
      </c>
      <c r="E2" t="s">
        <v>80</v>
      </c>
    </row>
  </sheetData>
  <hyperlinks>
    <hyperlink ref="A1" location="Main!A1" display="Main" xr:uid="{C3ABC171-2DD8-4269-ACCD-350B7C02827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4673-15B9-48E1-A22D-9749C5CC4A66}">
  <dimension ref="A1"/>
  <sheetViews>
    <sheetView zoomScale="145" zoomScaleNormal="145" workbookViewId="0">
      <selection activeCell="C14" sqref="C14"/>
    </sheetView>
  </sheetViews>
  <sheetFormatPr defaultRowHeight="12.75" x14ac:dyDescent="0.2"/>
  <cols>
    <col min="1" max="1" width="5" bestFit="1" customWidth="1"/>
  </cols>
  <sheetData>
    <row r="1" spans="1:1" x14ac:dyDescent="0.2">
      <c r="A1" s="13" t="s">
        <v>17</v>
      </c>
    </row>
  </sheetData>
  <hyperlinks>
    <hyperlink ref="A1" location="Main!A1" display="Main" xr:uid="{C280299A-5490-46C2-8374-16A25D5A357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6186-45C7-4E93-8480-1AE765A31D2A}">
  <dimension ref="A1"/>
  <sheetViews>
    <sheetView tabSelected="1" zoomScale="145" zoomScaleNormal="145" workbookViewId="0"/>
  </sheetViews>
  <sheetFormatPr defaultRowHeight="12.75" x14ac:dyDescent="0.2"/>
  <cols>
    <col min="1" max="1" width="5" bestFit="1" customWidth="1"/>
  </cols>
  <sheetData>
    <row r="1" spans="1:1" x14ac:dyDescent="0.2">
      <c r="A1" s="13" t="s">
        <v>17</v>
      </c>
    </row>
  </sheetData>
  <hyperlinks>
    <hyperlink ref="A1" location="Main!A1" display="Main" xr:uid="{0CB21334-DB07-47AE-B801-FBC02A491A7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686C2-91FB-46EC-9774-889CDC49DEFB}">
  <dimension ref="A1"/>
  <sheetViews>
    <sheetView zoomScale="145" zoomScaleNormal="145" workbookViewId="0"/>
  </sheetViews>
  <sheetFormatPr defaultRowHeight="12.75" x14ac:dyDescent="0.2"/>
  <cols>
    <col min="1" max="1" width="5" bestFit="1" customWidth="1"/>
  </cols>
  <sheetData>
    <row r="1" spans="1:1" x14ac:dyDescent="0.2">
      <c r="A1" s="13" t="s">
        <v>17</v>
      </c>
    </row>
  </sheetData>
  <hyperlinks>
    <hyperlink ref="A1" location="Main!A1" display="Main" xr:uid="{CC25A9FD-9D28-420C-A647-85D3FBF39F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IP</vt:lpstr>
      <vt:lpstr>Literature</vt:lpstr>
      <vt:lpstr>remicade</vt:lpstr>
      <vt:lpstr>darzalex</vt:lpstr>
      <vt:lpstr>stelara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2025-08-21T07:24:21Z</dcterms:created>
  <dcterms:modified xsi:type="dcterms:W3CDTF">2025-08-24T09:59:18Z</dcterms:modified>
</cp:coreProperties>
</file>