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Documents\"/>
    </mc:Choice>
  </mc:AlternateContent>
  <xr:revisionPtr revIDLastSave="0" documentId="13_ncr:1_{490C6B3A-3053-4C1B-B670-152C4934B66D}" xr6:coauthVersionLast="47" xr6:coauthVersionMax="47" xr10:uidLastSave="{00000000-0000-0000-0000-000000000000}"/>
  <bookViews>
    <workbookView xWindow="1680" yWindow="1545" windowWidth="22935" windowHeight="13935" activeTab="4" xr2:uid="{79FDA760-7998-4D45-BE32-AB37E2F9AB04}"/>
  </bookViews>
  <sheets>
    <sheet name="Main" sheetId="1" r:id="rId1"/>
    <sheet name="Model" sheetId="2" r:id="rId2"/>
    <sheet name="PLK1" sheetId="8" r:id="rId3"/>
    <sheet name="Literature" sheetId="4" r:id="rId4"/>
    <sheet name="onvansertib" sheetId="3" r:id="rId5"/>
    <sheet name="CRDF-00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E38" i="3" l="1"/>
  <c r="F38" i="3" s="1"/>
  <c r="G38" i="3" s="1"/>
  <c r="H38" i="3" s="1"/>
  <c r="I38" i="3" s="1"/>
  <c r="J38" i="3" s="1"/>
  <c r="K38" i="3" s="1"/>
  <c r="L38" i="3" s="1"/>
  <c r="M38" i="3" s="1"/>
  <c r="N38" i="3" s="1"/>
  <c r="O38" i="3" s="1"/>
  <c r="P38" i="3" s="1"/>
  <c r="Q38" i="3" s="1"/>
  <c r="R38" i="3" s="1"/>
  <c r="S38" i="3" s="1"/>
  <c r="T38" i="3" s="1"/>
  <c r="U38" i="3" s="1"/>
  <c r="V38" i="3" s="1"/>
  <c r="D39" i="3"/>
  <c r="E37" i="3"/>
  <c r="F37" i="3" s="1"/>
  <c r="G37" i="3" s="1"/>
  <c r="H37" i="3" s="1"/>
  <c r="I37" i="3" s="1"/>
  <c r="J37" i="3" s="1"/>
  <c r="K37" i="3" s="1"/>
  <c r="L37" i="3" s="1"/>
  <c r="M37" i="3" s="1"/>
  <c r="N37" i="3" s="1"/>
  <c r="O37" i="3" s="1"/>
  <c r="P37" i="3" s="1"/>
  <c r="Q37" i="3" s="1"/>
  <c r="R37" i="3" s="1"/>
  <c r="S37" i="3" s="1"/>
  <c r="T37" i="3" s="1"/>
  <c r="U37" i="3" s="1"/>
  <c r="V37" i="3" s="1"/>
  <c r="G39" i="3" l="1"/>
  <c r="G41" i="3" s="1"/>
  <c r="F39" i="3"/>
  <c r="F41" i="3" s="1"/>
  <c r="E39" i="3"/>
  <c r="H39" i="3" l="1"/>
  <c r="H41" i="3" s="1"/>
  <c r="I39" i="3"/>
  <c r="I41" i="3" s="1"/>
  <c r="J39" i="3" l="1"/>
  <c r="J41" i="3" s="1"/>
  <c r="K39" i="3" l="1"/>
  <c r="K41" i="3" s="1"/>
  <c r="L39" i="3" l="1"/>
  <c r="L41" i="3" s="1"/>
  <c r="M39" i="3" l="1"/>
  <c r="M41" i="3" s="1"/>
  <c r="N39" i="3" l="1"/>
  <c r="N41" i="3" s="1"/>
  <c r="O39" i="3" l="1"/>
  <c r="O41" i="3" s="1"/>
  <c r="P39" i="3" l="1"/>
  <c r="P41" i="3" s="1"/>
  <c r="Q39" i="3" l="1"/>
  <c r="Q41" i="3" s="1"/>
  <c r="R39" i="3" l="1"/>
  <c r="R41" i="3" s="1"/>
  <c r="S39" i="3" l="1"/>
  <c r="S41" i="3" s="1"/>
  <c r="T39" i="3" l="1"/>
  <c r="T41" i="3" s="1"/>
  <c r="U39" i="3" l="1"/>
  <c r="U41" i="3" s="1"/>
  <c r="V39" i="3" l="1"/>
  <c r="V41" i="3" s="1"/>
  <c r="E43" i="3" s="1"/>
  <c r="E44" i="3" l="1"/>
  <c r="E46" i="3" l="1"/>
  <c r="K6" i="1" l="1"/>
  <c r="K5" i="1"/>
  <c r="K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38"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<sst xmlns="http://schemas.openxmlformats.org/spreadsheetml/2006/main" count="188" uniqueCount="166">
  <si>
    <t>Price</t>
  </si>
  <si>
    <t>Shares</t>
  </si>
  <si>
    <t>MC</t>
  </si>
  <si>
    <t>Cash</t>
  </si>
  <si>
    <t>Debt</t>
  </si>
  <si>
    <t>EV</t>
  </si>
  <si>
    <t>Q125</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</si>
  <si>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</si>
  <si>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</si>
  <si>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</si>
  <si>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</si>
  <si>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</si>
  <si>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</si>
  <si>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</si>
  <si>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</si>
  <si>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</si>
  <si>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</si>
  <si>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</si>
  <si>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</si>
  <si>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</si>
  <si>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</si>
  <si>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</si>
  <si>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</si>
  <si>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</si>
  <si>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</si>
  <si>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</si>
  <si>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</si>
  <si>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</si>
  <si>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onvansertib</t>
  </si>
  <si>
    <t>II</t>
  </si>
  <si>
    <t>Questions:</t>
  </si>
  <si>
    <t>Any other PLK1 drugs tested in mCRC?</t>
  </si>
  <si>
    <t>onvansertib 20mg+SoC vs. onvansertib 30mg+SoC vs. SoC alone</t>
  </si>
  <si>
    <t>US Patient Pool</t>
  </si>
  <si>
    <t>Revenue</t>
  </si>
  <si>
    <t>NPV</t>
  </si>
  <si>
    <t>Discount</t>
  </si>
  <si>
    <t>Treated</t>
  </si>
  <si>
    <t>Pfizer?</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</si>
  <si>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</si>
  <si>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</si>
  <si>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</si>
  <si>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</si>
  <si>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</si>
  <si>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</si>
  <si>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</si>
  <si>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</si>
  <si>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</si>
  <si>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</si>
  <si>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</si>
  <si>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</si>
  <si>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</si>
  <si>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</si>
  <si>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</si>
  <si>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</si>
  <si>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</si>
  <si>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</si>
  <si>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</si>
  <si>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</si>
  <si>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</si>
  <si>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</si>
  <si>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</si>
  <si>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</si>
  <si>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</si>
  <si>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</si>
  <si>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</si>
  <si>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</si>
  <si>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</si>
  <si>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</si>
  <si>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</si>
  <si>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</si>
  <si>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</si>
  <si>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</si>
  <si>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</si>
  <si>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</si>
  <si>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</si>
  <si>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</si>
  <si>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</si>
  <si>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</si>
  <si>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</si>
  <si>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</si>
  <si>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</si>
  <si>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</si>
  <si>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</si>
  <si>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</si>
  <si>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</si>
  <si>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</si>
  <si>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</si>
  <si>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</si>
  <si>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</si>
  <si>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</si>
  <si>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</si>
  <si>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</si>
  <si>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</si>
  <si>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</si>
  <si>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</si>
  <si>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</si>
  <si>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</si>
  <si>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</si>
  <si>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</si>
  <si>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</si>
  <si>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</si>
  <si>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</si>
  <si>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</si>
  <si>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</si>
  <si>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</si>
  <si>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</si>
  <si>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Pfizer? KU Medical Center? University of Maryland? Dana-Farber?</t>
  </si>
  <si>
    <t>https://doi.org/10.3111/13696998.2015.1105230</t>
  </si>
  <si>
    <t>Price per competition</t>
  </si>
  <si>
    <t>RAS-mut mCRC; Pfizer Economics?</t>
  </si>
  <si>
    <t>50% pfizer-cut priced in</t>
  </si>
  <si>
    <t>Not S.S?</t>
  </si>
  <si>
    <t>https://investors.cardiffoncology.com/news-events/press-releases</t>
  </si>
  <si>
    <t>PLK1 inhibitor, Ki 2nM?</t>
  </si>
  <si>
    <t>532MW, 1.5 logP, 3 HBD, 10 HBA, 8 RB</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</si>
  <si>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</si>
  <si>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</si>
  <si>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</si>
  <si>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</si>
  <si>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</si>
  <si>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</si>
  <si>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</si>
  <si>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</si>
  <si>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</si>
  <si>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</si>
  <si>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</si>
  <si>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</si>
  <si>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</si>
  <si>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</si>
  <si>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</si>
  <si>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"ONSEMBLE/CRDF-003" in RAS-mutated mCRC n=30 NCT:NCT05593328</t>
  </si>
  <si>
    <t>Phase II "CRDF-001" in PDAC n=43 NCT:NCT04752696</t>
  </si>
  <si>
    <t>Phase II "22-008" in TNBC n=50 NCT:NCT05383196</t>
  </si>
  <si>
    <t>mCRC RAS-mut, mPDAC, SCLC, TNBC</t>
  </si>
  <si>
    <t>Used post-hoc analysis to say bev-naiive patients responded better</t>
  </si>
  <si>
    <t>Failed P.E (26% ORR)</t>
  </si>
  <si>
    <t>BV/share</t>
  </si>
  <si>
    <t>grade 3/4 AE 62%</t>
  </si>
  <si>
    <t>multiple failures of Plk1 inhibitors in oncology</t>
  </si>
  <si>
    <t xml:space="preserve">it failed its previous phase 2 so theyre doing another with just the subgroup </t>
  </si>
  <si>
    <t>A fisher's exact test on the first IA yields a p value of ~0.4 for both the pooled onvansertib &amp; 30mg onvansertib</t>
  </si>
  <si>
    <t>Onvansertib is a P-gp substrate. This means with all the bear thesis around insufficient exposure as mono or combo, I still overestimated the tumor tissue exposure.</t>
  </si>
  <si>
    <t>Onvansertib’s 30 mg QD x 5d dosing yields brief IC50 exposure (~4 hours per dose), totaling ~20 hours above 212 ng/ml across the 21 day cycle.</t>
  </si>
  <si>
    <t>Conclusion: With 30mg QD x 5d, onvansertib *only briefly* touches the IC50 (usual practice is IC90, nvm) under free-drug hypothesis. For highly sensitive tumor, this dose might modestly synergize with SOC, but will need large N to show any stat significance, if there is any.</t>
  </si>
  <si>
    <t>the exposure on day 1 won't be sufficient.</t>
  </si>
  <si>
    <t>Phase I</t>
  </si>
  <si>
    <t>Back when it was called NMS-1286937, 45mg and 64mg doses were found not to impact pHH3 levels (Weiss GJ, 2017) (notorious PD biomarker for Plk1 inhibition)</t>
  </si>
  <si>
    <t>Bev naive pts historically respond better when given bev... and bev exposed pts are showing no signs of activity at all.</t>
  </si>
  <si>
    <t>page 23. This is how Cardiff justified the doses for the mCRPC trial. 10x IC50 = 32.5ng/ml = 61nM (confirmed Fu,p=0.1) so IC50 = 6nM in vitro However, - 10nM onva on a CRPC cell line = 90% viability - &lt;25nM onva on a CRC cell line = 99% viability</t>
  </si>
  <si>
    <t>MWt=532 g/mol Fu,p ~ 0.1 IC50 for the *most sensitivie CRC cell line* ~ 0.04uM min efficacious total concentration = 0.04*MWt/Fu,p = 212 ng/ml The drug candidate (assuming 30mg QD) is mildly active on tumor for 4hr every 15 days</t>
  </si>
  <si>
    <t>Extra Cost to finish drug:</t>
  </si>
  <si>
    <t>Volasertib</t>
  </si>
  <si>
    <t>Cancer</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</si>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</sst>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0" xfId="0" applyBorder="1"/>
    <xf numFmtId="0" fontId="0" fillId="0" borderId="0" xfId="0" applyBorder="1" applyAlignment="1">
      <alignment horizontal="center"/>
    </xf>
    <xf numFmtId="0" fontId="0" fillId="0" borderId="6" xfId="0" applyBorder="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8</xdr:col>
      <xdr:colOff>548866</xdr:colOff>
      <xdr:row>0</xdr:row>
      <xdr:rowOff>0</xdr:rowOff>
    </xdr:from>
    <xdr:to>
      <xdr:col>12</xdr:col>
      <xdr:colOff>126106</xdr:colOff>
      <xdr:row>11</xdr:row>
      <xdr:rowOff>109754</xdr:rowOff>
    </xdr:to>
    <xdr:pic>
      <xdr:nvPicPr>
        <xdr:cNvPr id="3" name="Picture 2">
          <a:extLst>
            <a:ext uri="{FF2B5EF4-FFF2-40B4-BE49-F238E27FC236}">
              <a16:creationId xmlns:a16="http://schemas.microsoft.com/office/drawing/2014/main" id="{99218E91-9B05-D407-3CD4-9118DE7642E6}"/>
            </a:ext>
          </a:extLst>
        </xdr:cNvPr>
        <xdr:cNvPicPr>
          <a:picLocks noChangeAspect="1"/>
        </xdr:cNvPicPr>
      </xdr:nvPicPr>
      <xdr:blipFill>
        <a:blip xmlns:r="http://schemas.openxmlformats.org/officeDocument/2006/relationships" r:embed="rId1"/>
        <a:stretch>
          <a:fillRect/>
        </a:stretch>
      </xdr:blipFill>
      <xdr:spPr>
        <a:xfrm>
          <a:off x="6244816" y="0"/>
          <a:ext cx="2015640" cy="1890929"/>
        </a:xfrm>
        <a:prstGeom prst="rect">
          <a:avLst/>
        </a:prstGeom>
      </xdr:spPr>
    </xdr:pic>
    <xdr:clientData/>
  </xdr:twoCellAnchor>
  <xdr:twoCellAnchor editAs="oneCell">
    <xdr:from>
      <xdr:col>1</xdr:col>
      <xdr:colOff>0</xdr:colOff>
      <xdr:row>60</xdr:row>
      <xdr:rowOff>9525</xdr:rowOff>
    </xdr:from>
    <xdr:to>
      <xdr:col>11</xdr:col>
      <xdr:colOff>76200</xdr:colOff>
      <xdr:row>84</xdr:row>
      <xdr:rowOff>38099</xdr:rowOff>
    </xdr:to>
    <xdr:pic>
      <xdr:nvPicPr>
        <xdr:cNvPr id="2" name="Picture 1" descr="Image">
          <a:extLst>
            <a:ext uri="{FF2B5EF4-FFF2-40B4-BE49-F238E27FC236}">
              <a16:creationId xmlns:a16="http://schemas.microsoft.com/office/drawing/2014/main" id="{9D2E6D05-3176-5A0A-A35D-5A41E4938B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 y="9725025"/>
          <a:ext cx="7267575"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85</xdr:row>
      <xdr:rowOff>76200</xdr:rowOff>
    </xdr:from>
    <xdr:to>
      <xdr:col>11</xdr:col>
      <xdr:colOff>400050</xdr:colOff>
      <xdr:row>99</xdr:row>
      <xdr:rowOff>97670</xdr:rowOff>
    </xdr:to>
    <xdr:pic>
      <xdr:nvPicPr>
        <xdr:cNvPr id="4" name="Picture 3" descr="Image">
          <a:extLst>
            <a:ext uri="{FF2B5EF4-FFF2-40B4-BE49-F238E27FC236}">
              <a16:creationId xmlns:a16="http://schemas.microsoft.com/office/drawing/2014/main" id="{B2F312F6-28CF-716F-F6BE-B92FA78834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13839825"/>
          <a:ext cx="7515225" cy="228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100</xdr:row>
      <xdr:rowOff>28576</xdr:rowOff>
    </xdr:from>
    <xdr:to>
      <xdr:col>11</xdr:col>
      <xdr:colOff>35494</xdr:colOff>
      <xdr:row>122</xdr:row>
      <xdr:rowOff>66676</xdr:rowOff>
    </xdr:to>
    <xdr:pic>
      <xdr:nvPicPr>
        <xdr:cNvPr id="5" name="Picture 4" descr="Image">
          <a:extLst>
            <a:ext uri="{FF2B5EF4-FFF2-40B4-BE49-F238E27FC236}">
              <a16:creationId xmlns:a16="http://schemas.microsoft.com/office/drawing/2014/main" id="{C485C361-314E-B023-8512-9EC649828DC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6725" y="16221076"/>
          <a:ext cx="7093519"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581025</xdr:colOff>
      <xdr:row>59</xdr:row>
      <xdr:rowOff>144267</xdr:rowOff>
    </xdr:from>
    <xdr:to>
      <xdr:col>29</xdr:col>
      <xdr:colOff>95249</xdr:colOff>
      <xdr:row>88</xdr:row>
      <xdr:rowOff>47624</xdr:rowOff>
    </xdr:to>
    <xdr:pic>
      <xdr:nvPicPr>
        <xdr:cNvPr id="6" name="Picture 5" descr="Image">
          <a:extLst>
            <a:ext uri="{FF2B5EF4-FFF2-40B4-BE49-F238E27FC236}">
              <a16:creationId xmlns:a16="http://schemas.microsoft.com/office/drawing/2014/main" id="{5C8E891A-4770-28AC-6444-625C14778E6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05775" y="10993242"/>
          <a:ext cx="10487024" cy="4599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124</xdr:row>
      <xdr:rowOff>19050</xdr:rowOff>
    </xdr:from>
    <xdr:to>
      <xdr:col>7</xdr:col>
      <xdr:colOff>524606</xdr:colOff>
      <xdr:row>168</xdr:row>
      <xdr:rowOff>124834</xdr:rowOff>
    </xdr:to>
    <xdr:pic>
      <xdr:nvPicPr>
        <xdr:cNvPr id="7" name="Picture 6">
          <a:extLst>
            <a:ext uri="{FF2B5EF4-FFF2-40B4-BE49-F238E27FC236}">
              <a16:creationId xmlns:a16="http://schemas.microsoft.com/office/drawing/2014/main" id="{6FD15D32-FA5A-73EC-9A2C-51A0C3729F12}"/>
            </a:ext>
          </a:extLst>
        </xdr:cNvPr>
        <xdr:cNvPicPr>
          <a:picLocks noChangeAspect="1"/>
        </xdr:cNvPicPr>
      </xdr:nvPicPr>
      <xdr:blipFill>
        <a:blip xmlns:r="http://schemas.openxmlformats.org/officeDocument/2006/relationships" r:embed="rId6"/>
        <a:stretch>
          <a:fillRect/>
        </a:stretch>
      </xdr:blipFill>
      <xdr:spPr>
        <a:xfrm>
          <a:off x="371475" y="21393150"/>
          <a:ext cx="5239481" cy="7230484"/>
        </a:xfrm>
        <a:prstGeom prst="rect">
          <a:avLst/>
        </a:prstGeom>
      </xdr:spPr>
    </xdr:pic>
    <xdr:clientData/>
  </xdr:twoCellAnchor>
  <xdr:twoCellAnchor editAs="oneCell">
    <xdr:from>
      <xdr:col>12</xdr:col>
      <xdr:colOff>70675</xdr:colOff>
      <xdr:row>89</xdr:row>
      <xdr:rowOff>57150</xdr:rowOff>
    </xdr:from>
    <xdr:to>
      <xdr:col>21</xdr:col>
      <xdr:colOff>495300</xdr:colOff>
      <xdr:row>116</xdr:row>
      <xdr:rowOff>47626</xdr:rowOff>
    </xdr:to>
    <xdr:pic>
      <xdr:nvPicPr>
        <xdr:cNvPr id="8" name="Picture 7" descr="Image">
          <a:extLst>
            <a:ext uri="{FF2B5EF4-FFF2-40B4-BE49-F238E27FC236}">
              <a16:creationId xmlns:a16="http://schemas.microsoft.com/office/drawing/2014/main" id="{45EF1F3F-4D21-A582-7E7D-34B16651829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205025" y="15763875"/>
          <a:ext cx="5911025" cy="436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273494</xdr:colOff>
      <xdr:row>146</xdr:row>
      <xdr:rowOff>39220</xdr:rowOff>
    </xdr:from>
    <xdr:to>
      <xdr:col>17</xdr:col>
      <xdr:colOff>537883</xdr:colOff>
      <xdr:row>176</xdr:row>
      <xdr:rowOff>45136</xdr:rowOff>
    </xdr:to>
    <xdr:pic>
      <xdr:nvPicPr>
        <xdr:cNvPr id="9" name="Picture 8" descr="Image">
          <a:extLst>
            <a:ext uri="{FF2B5EF4-FFF2-40B4-BE49-F238E27FC236}">
              <a16:creationId xmlns:a16="http://schemas.microsoft.com/office/drawing/2014/main" id="{68816F24-B359-9A47-6AFE-EAF870CC82B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954876" y="24199102"/>
          <a:ext cx="5710448" cy="471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281829</xdr:colOff>
      <xdr:row>132</xdr:row>
      <xdr:rowOff>92449</xdr:rowOff>
    </xdr:from>
    <xdr:to>
      <xdr:col>19</xdr:col>
      <xdr:colOff>392206</xdr:colOff>
      <xdr:row>145</xdr:row>
      <xdr:rowOff>110851</xdr:rowOff>
    </xdr:to>
    <xdr:pic>
      <xdr:nvPicPr>
        <xdr:cNvPr id="10" name="Picture 9" descr="Image">
          <a:extLst>
            <a:ext uri="{FF2B5EF4-FFF2-40B4-BE49-F238E27FC236}">
              <a16:creationId xmlns:a16="http://schemas.microsoft.com/office/drawing/2014/main" id="{696482E5-C414-86D4-52A3-0084FDEBB85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63211" y="22055978"/>
          <a:ext cx="6766671" cy="2057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159684</xdr:colOff>
      <xdr:row>117</xdr:row>
      <xdr:rowOff>133057</xdr:rowOff>
    </xdr:from>
    <xdr:to>
      <xdr:col>20</xdr:col>
      <xdr:colOff>536202</xdr:colOff>
      <xdr:row>131</xdr:row>
      <xdr:rowOff>69478</xdr:rowOff>
    </xdr:to>
    <xdr:pic>
      <xdr:nvPicPr>
        <xdr:cNvPr id="11" name="Picture 10" descr="Image">
          <a:extLst>
            <a:ext uri="{FF2B5EF4-FFF2-40B4-BE49-F238E27FC236}">
              <a16:creationId xmlns:a16="http://schemas.microsoft.com/office/drawing/2014/main" id="{132FD538-32AD-3486-DC5B-893BA4263FC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684434" y="19078282"/>
          <a:ext cx="5862918" cy="2203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169</xdr:row>
      <xdr:rowOff>100853</xdr:rowOff>
    </xdr:from>
    <xdr:to>
      <xdr:col>8</xdr:col>
      <xdr:colOff>211648</xdr:colOff>
      <xdr:row>192</xdr:row>
      <xdr:rowOff>19050</xdr:rowOff>
    </xdr:to>
    <xdr:pic>
      <xdr:nvPicPr>
        <xdr:cNvPr id="12" name="Picture 11" descr="Image">
          <a:extLst>
            <a:ext uri="{FF2B5EF4-FFF2-40B4-BE49-F238E27FC236}">
              <a16:creationId xmlns:a16="http://schemas.microsoft.com/office/drawing/2014/main" id="{D41B7827-3B1E-5CED-B8EF-F11ECB8A7BA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3618" y="27466178"/>
          <a:ext cx="5873980" cy="3642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481854</xdr:colOff>
      <xdr:row>177</xdr:row>
      <xdr:rowOff>22413</xdr:rowOff>
    </xdr:from>
    <xdr:to>
      <xdr:col>16</xdr:col>
      <xdr:colOff>429186</xdr:colOff>
      <xdr:row>206</xdr:row>
      <xdr:rowOff>41463</xdr:rowOff>
    </xdr:to>
    <xdr:pic>
      <xdr:nvPicPr>
        <xdr:cNvPr id="13" name="Picture 12" descr="Image">
          <a:extLst>
            <a:ext uri="{FF2B5EF4-FFF2-40B4-BE49-F238E27FC236}">
              <a16:creationId xmlns:a16="http://schemas.microsoft.com/office/drawing/2014/main" id="{8C581DCF-2903-ECB5-DA92-EB10FE3BFCE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163236" y="29045648"/>
          <a:ext cx="4788274" cy="456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183778</xdr:colOff>
      <xdr:row>193</xdr:row>
      <xdr:rowOff>22413</xdr:rowOff>
    </xdr:from>
    <xdr:to>
      <xdr:col>7</xdr:col>
      <xdr:colOff>598395</xdr:colOff>
      <xdr:row>201</xdr:row>
      <xdr:rowOff>142521</xdr:rowOff>
    </xdr:to>
    <xdr:pic>
      <xdr:nvPicPr>
        <xdr:cNvPr id="14" name="Picture 13" descr="Image">
          <a:extLst>
            <a:ext uri="{FF2B5EF4-FFF2-40B4-BE49-F238E27FC236}">
              <a16:creationId xmlns:a16="http://schemas.microsoft.com/office/drawing/2014/main" id="{09A25C8B-C3B2-954E-B5F9-B7D27B5FA2DA}"/>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3778" y="31273938"/>
          <a:ext cx="5500967" cy="14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224118</xdr:colOff>
      <xdr:row>202</xdr:row>
      <xdr:rowOff>123265</xdr:rowOff>
    </xdr:from>
    <xdr:to>
      <xdr:col>7</xdr:col>
      <xdr:colOff>561114</xdr:colOff>
      <xdr:row>229</xdr:row>
      <xdr:rowOff>112058</xdr:rowOff>
    </xdr:to>
    <xdr:pic>
      <xdr:nvPicPr>
        <xdr:cNvPr id="15" name="Picture 14" descr="Image">
          <a:extLst>
            <a:ext uri="{FF2B5EF4-FFF2-40B4-BE49-F238E27FC236}">
              <a16:creationId xmlns:a16="http://schemas.microsoft.com/office/drawing/2014/main" id="{99D556D7-C260-61A9-9A7B-A3EEB6F9934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24118" y="33068559"/>
          <a:ext cx="5413261" cy="4224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333375</xdr:colOff>
      <xdr:row>207</xdr:row>
      <xdr:rowOff>36125</xdr:rowOff>
    </xdr:from>
    <xdr:to>
      <xdr:col>17</xdr:col>
      <xdr:colOff>152400</xdr:colOff>
      <xdr:row>231</xdr:row>
      <xdr:rowOff>152400</xdr:rowOff>
    </xdr:to>
    <xdr:pic>
      <xdr:nvPicPr>
        <xdr:cNvPr id="16" name="Picture 15" descr="Image">
          <a:extLst>
            <a:ext uri="{FF2B5EF4-FFF2-40B4-BE49-F238E27FC236}">
              <a16:creationId xmlns:a16="http://schemas.microsoft.com/office/drawing/2014/main" id="{A61E93C5-077A-0090-7F52-3CE792986E6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29325" y="34526150"/>
          <a:ext cx="5305425" cy="400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232</xdr:row>
      <xdr:rowOff>47625</xdr:rowOff>
    </xdr:from>
    <xdr:to>
      <xdr:col>11</xdr:col>
      <xdr:colOff>89575</xdr:colOff>
      <xdr:row>251</xdr:row>
      <xdr:rowOff>76200</xdr:rowOff>
    </xdr:to>
    <xdr:pic>
      <xdr:nvPicPr>
        <xdr:cNvPr id="17" name="Picture 16" descr="Image">
          <a:extLst>
            <a:ext uri="{FF2B5EF4-FFF2-40B4-BE49-F238E27FC236}">
              <a16:creationId xmlns:a16="http://schemas.microsoft.com/office/drawing/2014/main" id="{FA131EA7-DB2C-F26E-5907-B8E6A9BAE2B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57175" y="37614225"/>
          <a:ext cx="7357150"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8"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doi.org/10.3111/13696998.2015.1105230"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L16"/>
  <sheetViews>
    <sheetView zoomScale="115" zoomScaleNormal="115" workbookViewId="0">
      <selection activeCell="D16" sqref="D16"/>
    </sheetView>
  </sheetViews>
  <sheetFormatPr defaultRowHeight="12.75" x14ac:dyDescent="0.2"/>
  <cols>
    <col min="1" max="1" width="3" customWidth="1"/>
    <col min="2" max="2" width="21.85546875" customWidth="1"/>
    <col min="3" max="3" width="35.28515625" bestFit="1" customWidth="1"/>
    <col min="6" max="6" width="10.28515625" bestFit="1" customWidth="1"/>
    <col min="8" max="8" width="4.85546875" customWidth="1"/>
    <col min="9" max="9" width="4.7109375" customWidth="1"/>
  </cols>
  <sheetData>
    <row r="3" spans="2:12" x14ac:dyDescent="0.2">
      <c r="B3" s="10" t="s">
        <v>7</v>
      </c>
      <c r="C3" s="11" t="s">
        <v>8</v>
      </c>
      <c r="D3" s="11" t="s">
        <v>9</v>
      </c>
      <c r="E3" s="11" t="s">
        <v>12</v>
      </c>
      <c r="F3" s="11" t="s">
        <v>10</v>
      </c>
      <c r="G3" s="12" t="s">
        <v>11</v>
      </c>
      <c r="J3" t="s">
        <v>0</v>
      </c>
      <c r="K3" s="1">
        <v>3.97</v>
      </c>
    </row>
    <row r="4" spans="2:12" x14ac:dyDescent="0.2">
      <c r="B4" s="17" t="s">
        <v>105</v>
      </c>
      <c r="C4" s="18" t="s">
        <v>134</v>
      </c>
      <c r="D4" s="18" t="s">
        <v>17</v>
      </c>
      <c r="E4" s="19" t="s">
        <v>29</v>
      </c>
      <c r="F4" s="18" t="s">
        <v>38</v>
      </c>
      <c r="G4" s="20"/>
      <c r="J4" t="s">
        <v>1</v>
      </c>
      <c r="K4" s="2">
        <v>66.525999999999996</v>
      </c>
      <c r="L4" t="s">
        <v>6</v>
      </c>
    </row>
    <row r="5" spans="2:12" x14ac:dyDescent="0.2">
      <c r="B5" s="6"/>
      <c r="C5" s="21"/>
      <c r="D5" s="21"/>
      <c r="E5" s="22"/>
      <c r="F5" s="21"/>
      <c r="G5" s="7"/>
      <c r="J5" t="s">
        <v>2</v>
      </c>
      <c r="K5" s="2">
        <f>K4*K3</f>
        <v>264.10822000000002</v>
      </c>
    </row>
    <row r="6" spans="2:12" x14ac:dyDescent="0.2">
      <c r="B6" s="6"/>
      <c r="C6" s="21"/>
      <c r="D6" s="21"/>
      <c r="E6" s="22"/>
      <c r="F6" s="21"/>
      <c r="G6" s="7"/>
      <c r="J6" t="s">
        <v>3</v>
      </c>
      <c r="K6" s="2">
        <f>24.1+55.8</f>
        <v>79.900000000000006</v>
      </c>
      <c r="L6" t="s">
        <v>6</v>
      </c>
    </row>
    <row r="7" spans="2:12" x14ac:dyDescent="0.2">
      <c r="B7" s="6"/>
      <c r="C7" s="21"/>
      <c r="D7" s="21"/>
      <c r="E7" s="22"/>
      <c r="F7" s="21"/>
      <c r="G7" s="7"/>
      <c r="J7" t="s">
        <v>4</v>
      </c>
      <c r="K7" s="2">
        <v>0</v>
      </c>
      <c r="L7" t="s">
        <v>6</v>
      </c>
    </row>
    <row r="8" spans="2:12" x14ac:dyDescent="0.2">
      <c r="B8" s="23"/>
      <c r="C8" s="8"/>
      <c r="D8" s="8"/>
      <c r="E8" s="8"/>
      <c r="F8" s="8"/>
      <c r="G8" s="9"/>
      <c r="J8" t="s">
        <v>5</v>
      </c>
      <c r="K8" s="2">
        <f>K5+K7-K6</f>
        <v>184.20822000000001</v>
      </c>
    </row>
    <row r="9" spans="2:12" x14ac:dyDescent="0.2">
      <c r="J9" t="s">
        <v>137</v>
      </c>
      <c r="K9" s="1">
        <f>K6/K4</f>
        <v>1.2010341821242825</v>
      </c>
    </row>
    <row r="10" spans="2:12" x14ac:dyDescent="0.2">
      <c r="B10" s="4" t="s">
        <v>15</v>
      </c>
    </row>
    <row r="11" spans="2:12" x14ac:dyDescent="0.2">
      <c r="J11" t="s">
        <v>13</v>
      </c>
    </row>
    <row r="12" spans="2:12" x14ac:dyDescent="0.2">
      <c r="J12" t="s">
        <v>14</v>
      </c>
    </row>
    <row r="13" spans="2:12" x14ac:dyDescent="0.2">
      <c r="B13" t="s">
        <v>30</v>
      </c>
    </row>
    <row r="14" spans="2:12" x14ac:dyDescent="0.2">
      <c r="B14" t="s">
        <v>31</v>
      </c>
      <c r="J14" t="s">
        <v>104</v>
      </c>
    </row>
    <row r="16" spans="2:12" x14ac:dyDescent="0.2">
      <c r="B16" s="5" t="s">
        <v>113</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18</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F3"/>
  <sheetViews>
    <sheetView zoomScale="130" zoomScaleNormal="130" workbookViewId="0">
      <selection activeCell="E5" sqref="E5"/>
    </sheetView>
  </sheetViews>
  <sheetFormatPr defaultRowHeight="12.75" x14ac:dyDescent="0.2"/>
  <cols>
    <col min="1" max="1" width="5" bestFit="1" customWidth="1"/>
  </cols>
  <sheetData>
    <row r="1" spans="1:6" x14ac:dyDescent="0.2">
      <c r="A1" s="5" t="s">
        <v>18</v>
      </c>
    </row>
    <row r="2" spans="1:6" x14ac:dyDescent="0.2">
      <c r="B2" t="s">
        <v>7</v>
      </c>
      <c r="C2" t="s">
        <v>8</v>
      </c>
      <c r="D2" t="s">
        <v>9</v>
      </c>
      <c r="E2" t="s">
        <v>12</v>
      </c>
      <c r="F2" t="s">
        <v>154</v>
      </c>
    </row>
    <row r="3" spans="1:6" x14ac:dyDescent="0.2">
      <c r="B3" t="s">
        <v>152</v>
      </c>
      <c r="C3" t="s">
        <v>153</v>
      </c>
      <c r="D3" t="s">
        <v>17</v>
      </c>
      <c r="E3" t="s">
        <v>155</v>
      </c>
      <c r="F3" t="s">
        <v>156</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3" activePane="bottomLeft" state="frozen"/>
      <selection pane="bottomLeft" activeCell="H23" sqref="H23"/>
    </sheetView>
  </sheetViews>
  <sheetFormatPr defaultRowHeight="12.75" x14ac:dyDescent="0.2"/>
  <cols>
    <col min="1" max="1" width="5" bestFit="1" customWidth="1"/>
    <col min="2" max="2" width="7.42578125" customWidth="1"/>
    <col min="3" max="3" width="9.85546875" bestFit="1" customWidth="1"/>
    <col min="4" max="4" width="26.28515625" bestFit="1" customWidth="1"/>
  </cols>
  <sheetData>
    <row r="1" spans="1:5" x14ac:dyDescent="0.2">
      <c r="A1" s="5" t="s">
        <v>18</v>
      </c>
    </row>
    <row r="2" spans="1:5" x14ac:dyDescent="0.2">
      <c r="B2" t="s">
        <v>21</v>
      </c>
      <c r="C2" t="s">
        <v>19</v>
      </c>
      <c r="D2" t="s">
        <v>22</v>
      </c>
      <c r="E2" t="s">
        <v>20</v>
      </c>
    </row>
    <row r="3" spans="1:5" x14ac:dyDescent="0.2">
      <c r="C3" s="3"/>
      <c r="D3" t="s">
        <v>44</v>
      </c>
    </row>
    <row r="4" spans="1:5" x14ac:dyDescent="0.2">
      <c r="C4" s="3"/>
      <c r="E4" t="s">
        <v>71</v>
      </c>
    </row>
    <row r="5" spans="1:5" x14ac:dyDescent="0.2">
      <c r="C5" s="3"/>
      <c r="E5" t="s">
        <v>70</v>
      </c>
    </row>
    <row r="6" spans="1:5" x14ac:dyDescent="0.2">
      <c r="C6" s="3"/>
      <c r="E6" t="s">
        <v>69</v>
      </c>
    </row>
    <row r="7" spans="1:5" x14ac:dyDescent="0.2">
      <c r="C7" s="3"/>
      <c r="E7" t="s">
        <v>68</v>
      </c>
    </row>
    <row r="8" spans="1:5" x14ac:dyDescent="0.2">
      <c r="C8" s="3"/>
      <c r="E8" t="s">
        <v>67</v>
      </c>
    </row>
    <row r="9" spans="1:5" x14ac:dyDescent="0.2">
      <c r="C9" s="3"/>
      <c r="E9" t="s">
        <v>66</v>
      </c>
    </row>
    <row r="10" spans="1:5" x14ac:dyDescent="0.2">
      <c r="C10" s="3"/>
      <c r="E10" t="s">
        <v>65</v>
      </c>
    </row>
    <row r="11" spans="1:5" x14ac:dyDescent="0.2">
      <c r="C11" s="3"/>
      <c r="D11" t="s">
        <v>75</v>
      </c>
      <c r="E11" t="s">
        <v>41</v>
      </c>
    </row>
    <row r="12" spans="1:5" x14ac:dyDescent="0.2">
      <c r="C12" s="3">
        <v>5</v>
      </c>
      <c r="D12" s="4" t="s">
        <v>74</v>
      </c>
      <c r="E12" s="4" t="s">
        <v>40</v>
      </c>
    </row>
    <row r="13" spans="1:5" x14ac:dyDescent="0.2">
      <c r="C13" s="3"/>
      <c r="E13" t="s">
        <v>64</v>
      </c>
    </row>
    <row r="14" spans="1:5" x14ac:dyDescent="0.2">
      <c r="C14" s="3"/>
      <c r="E14" t="s">
        <v>63</v>
      </c>
    </row>
    <row r="15" spans="1:5" x14ac:dyDescent="0.2">
      <c r="C15" s="3"/>
      <c r="E15" t="s">
        <v>62</v>
      </c>
    </row>
    <row r="16" spans="1:5" x14ac:dyDescent="0.2">
      <c r="C16" s="3"/>
      <c r="E16" t="s">
        <v>61</v>
      </c>
    </row>
    <row r="17" spans="3:5" x14ac:dyDescent="0.2">
      <c r="C17" s="3">
        <v>5</v>
      </c>
      <c r="D17" s="4" t="s">
        <v>73</v>
      </c>
      <c r="E17" s="4" t="s">
        <v>42</v>
      </c>
    </row>
    <row r="18" spans="3:5" x14ac:dyDescent="0.2">
      <c r="C18" s="3"/>
      <c r="E18" t="s">
        <v>60</v>
      </c>
    </row>
    <row r="19" spans="3:5" x14ac:dyDescent="0.2">
      <c r="C19" s="3"/>
      <c r="E19" t="s">
        <v>59</v>
      </c>
    </row>
    <row r="20" spans="3:5" x14ac:dyDescent="0.2">
      <c r="C20" s="3"/>
      <c r="E20" t="s">
        <v>58</v>
      </c>
    </row>
    <row r="21" spans="3:5" x14ac:dyDescent="0.2">
      <c r="C21" s="3"/>
      <c r="E21" t="s">
        <v>57</v>
      </c>
    </row>
    <row r="22" spans="3:5" x14ac:dyDescent="0.2">
      <c r="C22" s="3"/>
      <c r="E22" t="s">
        <v>56</v>
      </c>
    </row>
    <row r="23" spans="3:5" x14ac:dyDescent="0.2">
      <c r="C23" s="3"/>
      <c r="E23" t="s">
        <v>55</v>
      </c>
    </row>
    <row r="24" spans="3:5" x14ac:dyDescent="0.2">
      <c r="C24" s="3"/>
      <c r="E24" t="s">
        <v>54</v>
      </c>
    </row>
    <row r="25" spans="3:5" x14ac:dyDescent="0.2">
      <c r="C25" s="3"/>
      <c r="E25" t="s">
        <v>53</v>
      </c>
    </row>
    <row r="26" spans="3:5" x14ac:dyDescent="0.2">
      <c r="C26" s="3"/>
      <c r="E26" t="s">
        <v>52</v>
      </c>
    </row>
    <row r="27" spans="3:5" x14ac:dyDescent="0.2">
      <c r="C27" s="3"/>
      <c r="E27" t="s">
        <v>51</v>
      </c>
    </row>
    <row r="28" spans="3:5" x14ac:dyDescent="0.2">
      <c r="C28" s="3"/>
      <c r="E28" t="s">
        <v>50</v>
      </c>
    </row>
    <row r="29" spans="3:5" x14ac:dyDescent="0.2">
      <c r="C29" s="3"/>
      <c r="E29" t="s">
        <v>49</v>
      </c>
    </row>
    <row r="30" spans="3:5" x14ac:dyDescent="0.2">
      <c r="C30" s="3"/>
      <c r="D30" t="s">
        <v>72</v>
      </c>
      <c r="E30" t="s">
        <v>43</v>
      </c>
    </row>
    <row r="31" spans="3:5" x14ac:dyDescent="0.2">
      <c r="C31" s="3"/>
      <c r="E31" t="s">
        <v>48</v>
      </c>
    </row>
    <row r="32" spans="3:5" x14ac:dyDescent="0.2">
      <c r="C32" s="3"/>
      <c r="E32" t="s">
        <v>47</v>
      </c>
    </row>
    <row r="33" spans="3:5" x14ac:dyDescent="0.2">
      <c r="C33" s="3"/>
      <c r="E33" t="s">
        <v>46</v>
      </c>
    </row>
    <row r="34" spans="3:5" x14ac:dyDescent="0.2">
      <c r="C34" s="3"/>
      <c r="E34" t="s">
        <v>45</v>
      </c>
    </row>
    <row r="35" spans="3:5" x14ac:dyDescent="0.2">
      <c r="C35" s="3"/>
    </row>
    <row r="36" spans="3:5" x14ac:dyDescent="0.2">
      <c r="C36" s="3"/>
      <c r="D36" t="s">
        <v>116</v>
      </c>
    </row>
    <row r="37" spans="3:5" x14ac:dyDescent="0.2">
      <c r="C37" s="3"/>
      <c r="E37" t="s">
        <v>129</v>
      </c>
    </row>
    <row r="38" spans="3:5" x14ac:dyDescent="0.2">
      <c r="E38" t="s">
        <v>128</v>
      </c>
    </row>
    <row r="39" spans="3:5" x14ac:dyDescent="0.2">
      <c r="E39" t="s">
        <v>127</v>
      </c>
    </row>
    <row r="40" spans="3:5" x14ac:dyDescent="0.2">
      <c r="E40" t="s">
        <v>126</v>
      </c>
    </row>
    <row r="41" spans="3:5" x14ac:dyDescent="0.2">
      <c r="E41" t="s">
        <v>125</v>
      </c>
    </row>
    <row r="42" spans="3:5" x14ac:dyDescent="0.2">
      <c r="E42" t="s">
        <v>124</v>
      </c>
    </row>
    <row r="43" spans="3:5" x14ac:dyDescent="0.2">
      <c r="E43" t="s">
        <v>123</v>
      </c>
    </row>
    <row r="44" spans="3:5" x14ac:dyDescent="0.2">
      <c r="E44" t="s">
        <v>122</v>
      </c>
    </row>
    <row r="45" spans="3:5" x14ac:dyDescent="0.2">
      <c r="E45" t="s">
        <v>121</v>
      </c>
    </row>
    <row r="47" spans="3:5" x14ac:dyDescent="0.2">
      <c r="D47" t="s">
        <v>117</v>
      </c>
    </row>
    <row r="48" spans="3:5" x14ac:dyDescent="0.2">
      <c r="E48" t="s">
        <v>120</v>
      </c>
    </row>
    <row r="49" spans="3:5" x14ac:dyDescent="0.2">
      <c r="E49" t="s">
        <v>119</v>
      </c>
    </row>
    <row r="50" spans="3:5" x14ac:dyDescent="0.2">
      <c r="C50" s="3">
        <v>5</v>
      </c>
      <c r="D50" s="4" t="s">
        <v>146</v>
      </c>
      <c r="E50" s="4" t="s">
        <v>118</v>
      </c>
    </row>
    <row r="52" spans="3:5" x14ac:dyDescent="0.2">
      <c r="D52" t="s">
        <v>161</v>
      </c>
    </row>
    <row r="53" spans="3:5" x14ac:dyDescent="0.2">
      <c r="E53" t="s">
        <v>164</v>
      </c>
    </row>
    <row r="54" spans="3:5" x14ac:dyDescent="0.2">
      <c r="E54" t="s">
        <v>163</v>
      </c>
    </row>
    <row r="55" spans="3:5" x14ac:dyDescent="0.2">
      <c r="E55" t="s">
        <v>162</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59"/>
  <sheetViews>
    <sheetView tabSelected="1" zoomScaleNormal="100" workbookViewId="0">
      <selection activeCell="M23" sqref="M23"/>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18</v>
      </c>
    </row>
    <row r="2" spans="1:12" x14ac:dyDescent="0.2">
      <c r="B2" t="s">
        <v>23</v>
      </c>
      <c r="C2" t="s">
        <v>160</v>
      </c>
    </row>
    <row r="3" spans="1:12" x14ac:dyDescent="0.2">
      <c r="B3" t="s">
        <v>24</v>
      </c>
      <c r="C3" t="s">
        <v>28</v>
      </c>
    </row>
    <row r="4" spans="1:12" x14ac:dyDescent="0.2">
      <c r="B4" t="s">
        <v>8</v>
      </c>
      <c r="C4" t="s">
        <v>106</v>
      </c>
    </row>
    <row r="5" spans="1:12" x14ac:dyDescent="0.2">
      <c r="B5" t="s">
        <v>9</v>
      </c>
      <c r="C5" t="s">
        <v>114</v>
      </c>
    </row>
    <row r="6" spans="1:12" x14ac:dyDescent="0.2">
      <c r="B6" t="s">
        <v>26</v>
      </c>
      <c r="C6" t="s">
        <v>93</v>
      </c>
    </row>
    <row r="7" spans="1:12" x14ac:dyDescent="0.2">
      <c r="B7" t="s">
        <v>27</v>
      </c>
      <c r="C7" t="s">
        <v>115</v>
      </c>
    </row>
    <row r="8" spans="1:12" x14ac:dyDescent="0.2">
      <c r="B8" t="s">
        <v>10</v>
      </c>
      <c r="C8" s="14" t="s">
        <v>107</v>
      </c>
    </row>
    <row r="9" spans="1:12" x14ac:dyDescent="0.2">
      <c r="B9" t="s">
        <v>25</v>
      </c>
    </row>
    <row r="10" spans="1:12" x14ac:dyDescent="0.2">
      <c r="C10" s="13" t="s">
        <v>131</v>
      </c>
    </row>
    <row r="11" spans="1:12" x14ac:dyDescent="0.2">
      <c r="C11" s="13" t="s">
        <v>32</v>
      </c>
    </row>
    <row r="16" spans="1:12" x14ac:dyDescent="0.2">
      <c r="L16" s="13"/>
    </row>
    <row r="18" spans="3:13" x14ac:dyDescent="0.2">
      <c r="C18" s="13" t="s">
        <v>77</v>
      </c>
    </row>
    <row r="19" spans="3:13" x14ac:dyDescent="0.2">
      <c r="C19" s="13" t="s">
        <v>32</v>
      </c>
    </row>
    <row r="20" spans="3:13" x14ac:dyDescent="0.2">
      <c r="C20" s="24" t="s">
        <v>136</v>
      </c>
    </row>
    <row r="21" spans="3:13" x14ac:dyDescent="0.2">
      <c r="C21" s="24" t="s">
        <v>135</v>
      </c>
    </row>
    <row r="22" spans="3:13" x14ac:dyDescent="0.2">
      <c r="C22" t="s">
        <v>138</v>
      </c>
    </row>
    <row r="23" spans="3:13" x14ac:dyDescent="0.2">
      <c r="M23" t="s">
        <v>165</v>
      </c>
    </row>
    <row r="24" spans="3:13" x14ac:dyDescent="0.2">
      <c r="C24" s="24"/>
    </row>
    <row r="25" spans="3:13" x14ac:dyDescent="0.2">
      <c r="C25" s="13" t="s">
        <v>130</v>
      </c>
    </row>
    <row r="26" spans="3:13" x14ac:dyDescent="0.2">
      <c r="C26" t="s">
        <v>112</v>
      </c>
    </row>
    <row r="29" spans="3:13" x14ac:dyDescent="0.2">
      <c r="C29" s="13" t="s">
        <v>132</v>
      </c>
    </row>
    <row r="30" spans="3:13" x14ac:dyDescent="0.2">
      <c r="C30" t="s">
        <v>158</v>
      </c>
    </row>
    <row r="32" spans="3:13" x14ac:dyDescent="0.2">
      <c r="C32" s="13" t="s">
        <v>133</v>
      </c>
    </row>
    <row r="33" spans="3:22" x14ac:dyDescent="0.2">
      <c r="C33" t="s">
        <v>158</v>
      </c>
    </row>
    <row r="36" spans="3:22" x14ac:dyDescent="0.2">
      <c r="D36" s="13" t="s">
        <v>110</v>
      </c>
    </row>
    <row r="37" spans="3:22" x14ac:dyDescent="0.2">
      <c r="D37">
        <v>2025</v>
      </c>
      <c r="E37">
        <f>D37+1</f>
        <v>2026</v>
      </c>
      <c r="F37">
        <f t="shared" ref="F37:V37" si="0">E37+1</f>
        <v>2027</v>
      </c>
      <c r="G37">
        <f t="shared" si="0"/>
        <v>2028</v>
      </c>
      <c r="H37">
        <f t="shared" si="0"/>
        <v>2029</v>
      </c>
      <c r="I37">
        <f t="shared" si="0"/>
        <v>2030</v>
      </c>
      <c r="J37">
        <f t="shared" si="0"/>
        <v>2031</v>
      </c>
      <c r="K37">
        <f t="shared" si="0"/>
        <v>2032</v>
      </c>
      <c r="L37">
        <f t="shared" si="0"/>
        <v>2033</v>
      </c>
      <c r="M37">
        <f t="shared" si="0"/>
        <v>2034</v>
      </c>
      <c r="N37">
        <f t="shared" si="0"/>
        <v>2035</v>
      </c>
      <c r="O37">
        <f t="shared" si="0"/>
        <v>2036</v>
      </c>
      <c r="P37">
        <f t="shared" si="0"/>
        <v>2037</v>
      </c>
      <c r="Q37">
        <f t="shared" si="0"/>
        <v>2038</v>
      </c>
      <c r="R37">
        <f t="shared" si="0"/>
        <v>2039</v>
      </c>
      <c r="S37">
        <f t="shared" si="0"/>
        <v>2040</v>
      </c>
      <c r="T37">
        <f t="shared" si="0"/>
        <v>2041</v>
      </c>
      <c r="U37">
        <f t="shared" si="0"/>
        <v>2042</v>
      </c>
      <c r="V37">
        <f t="shared" si="0"/>
        <v>2043</v>
      </c>
    </row>
    <row r="38" spans="3:22" x14ac:dyDescent="0.2">
      <c r="C38" t="s">
        <v>33</v>
      </c>
      <c r="D38" s="2">
        <v>48000</v>
      </c>
      <c r="E38" s="2">
        <f>D38*1.01</f>
        <v>48480</v>
      </c>
      <c r="F38" s="2">
        <f t="shared" ref="F38:V38" si="1">E38*1.01</f>
        <v>48964.800000000003</v>
      </c>
      <c r="G38" s="2">
        <f t="shared" si="1"/>
        <v>49454.448000000004</v>
      </c>
      <c r="H38" s="2">
        <f t="shared" si="1"/>
        <v>49948.992480000008</v>
      </c>
      <c r="I38" s="2">
        <f t="shared" si="1"/>
        <v>50448.482404800008</v>
      </c>
      <c r="J38" s="2">
        <f t="shared" si="1"/>
        <v>50952.967228848007</v>
      </c>
      <c r="K38" s="2">
        <f t="shared" si="1"/>
        <v>51462.496901136488</v>
      </c>
      <c r="L38" s="2">
        <f t="shared" si="1"/>
        <v>51977.12187014785</v>
      </c>
      <c r="M38" s="2">
        <f t="shared" si="1"/>
        <v>52496.893088849327</v>
      </c>
      <c r="N38" s="2">
        <f t="shared" si="1"/>
        <v>53021.862019737819</v>
      </c>
      <c r="O38" s="2">
        <f t="shared" si="1"/>
        <v>53552.0806399352</v>
      </c>
      <c r="P38" s="2">
        <f t="shared" si="1"/>
        <v>54087.601446334556</v>
      </c>
      <c r="Q38" s="2">
        <f t="shared" si="1"/>
        <v>54628.477460797905</v>
      </c>
      <c r="R38" s="2">
        <f t="shared" si="1"/>
        <v>55174.762235405884</v>
      </c>
      <c r="S38" s="2">
        <f t="shared" si="1"/>
        <v>55726.509857759942</v>
      </c>
      <c r="T38" s="2">
        <f t="shared" si="1"/>
        <v>56283.77495633754</v>
      </c>
      <c r="U38" s="2">
        <f t="shared" si="1"/>
        <v>56846.612705900916</v>
      </c>
      <c r="V38" s="2">
        <f t="shared" si="1"/>
        <v>57415.078832959924</v>
      </c>
    </row>
    <row r="39" spans="3:22" x14ac:dyDescent="0.2">
      <c r="C39" t="s">
        <v>37</v>
      </c>
      <c r="D39" s="2">
        <f>D38*0.4</f>
        <v>19200</v>
      </c>
      <c r="E39" s="2">
        <f t="shared" ref="E39:V39" si="2">E38*0.4</f>
        <v>19392</v>
      </c>
      <c r="F39" s="2">
        <f t="shared" si="2"/>
        <v>19585.920000000002</v>
      </c>
      <c r="G39" s="2">
        <f t="shared" si="2"/>
        <v>19781.779200000004</v>
      </c>
      <c r="H39" s="2">
        <f t="shared" si="2"/>
        <v>19979.596992000006</v>
      </c>
      <c r="I39" s="2">
        <f t="shared" si="2"/>
        <v>20179.392961920006</v>
      </c>
      <c r="J39" s="2">
        <f t="shared" si="2"/>
        <v>20381.186891539204</v>
      </c>
      <c r="K39" s="2">
        <f t="shared" si="2"/>
        <v>20584.998760454597</v>
      </c>
      <c r="L39" s="2">
        <f t="shared" si="2"/>
        <v>20790.848748059143</v>
      </c>
      <c r="M39" s="2">
        <f t="shared" si="2"/>
        <v>20998.757235539731</v>
      </c>
      <c r="N39" s="2">
        <f t="shared" si="2"/>
        <v>21208.744807895127</v>
      </c>
      <c r="O39" s="2">
        <f t="shared" si="2"/>
        <v>21420.832255974081</v>
      </c>
      <c r="P39" s="2">
        <f t="shared" si="2"/>
        <v>21635.040578533823</v>
      </c>
      <c r="Q39" s="2">
        <f t="shared" si="2"/>
        <v>21851.390984319165</v>
      </c>
      <c r="R39" s="2">
        <f t="shared" si="2"/>
        <v>22069.904894162355</v>
      </c>
      <c r="S39" s="2">
        <f t="shared" si="2"/>
        <v>22290.603943103979</v>
      </c>
      <c r="T39" s="2">
        <f t="shared" si="2"/>
        <v>22513.509982535019</v>
      </c>
      <c r="U39" s="2">
        <f t="shared" si="2"/>
        <v>22738.645082360366</v>
      </c>
      <c r="V39" s="2">
        <f t="shared" si="2"/>
        <v>22966.03153318397</v>
      </c>
    </row>
    <row r="40" spans="3:22" x14ac:dyDescent="0.2">
      <c r="C40" t="s">
        <v>0</v>
      </c>
      <c r="D40" s="2">
        <v>30000</v>
      </c>
      <c r="E40" s="2">
        <v>30000</v>
      </c>
      <c r="F40" s="2">
        <v>30000</v>
      </c>
      <c r="G40" s="2">
        <v>30000</v>
      </c>
      <c r="H40" s="2">
        <v>30000</v>
      </c>
      <c r="I40" s="2">
        <v>30000</v>
      </c>
      <c r="J40" s="2">
        <v>30000</v>
      </c>
      <c r="K40" s="2">
        <v>30000</v>
      </c>
      <c r="L40" s="2">
        <v>30000</v>
      </c>
      <c r="M40" s="2">
        <v>30000</v>
      </c>
      <c r="N40" s="2">
        <v>30000</v>
      </c>
      <c r="O40" s="2">
        <v>30000</v>
      </c>
      <c r="P40" s="2">
        <v>30000</v>
      </c>
      <c r="Q40" s="2">
        <v>30000</v>
      </c>
      <c r="R40" s="2">
        <v>30000</v>
      </c>
      <c r="S40" s="2">
        <v>30000</v>
      </c>
      <c r="T40" s="2">
        <v>30000</v>
      </c>
      <c r="U40" s="2">
        <v>30000</v>
      </c>
      <c r="V40" s="2">
        <v>30000</v>
      </c>
    </row>
    <row r="41" spans="3:22" x14ac:dyDescent="0.2">
      <c r="C41" t="s">
        <v>34</v>
      </c>
      <c r="F41" s="2">
        <f>(F40*F39)/1000000*0.5</f>
        <v>293.78879999999998</v>
      </c>
      <c r="G41" s="2">
        <f t="shared" ref="G41:V41" si="3">(G40*G39)/1000000*0.5</f>
        <v>296.72668800000008</v>
      </c>
      <c r="H41" s="2">
        <f t="shared" si="3"/>
        <v>299.69395488000009</v>
      </c>
      <c r="I41" s="2">
        <f t="shared" si="3"/>
        <v>302.69089442880011</v>
      </c>
      <c r="J41" s="2">
        <f t="shared" si="3"/>
        <v>305.71780337308809</v>
      </c>
      <c r="K41" s="2">
        <f t="shared" si="3"/>
        <v>308.77498140681894</v>
      </c>
      <c r="L41" s="2">
        <f t="shared" si="3"/>
        <v>311.8627312208871</v>
      </c>
      <c r="M41" s="2">
        <f t="shared" si="3"/>
        <v>314.98135853309594</v>
      </c>
      <c r="N41" s="2">
        <f t="shared" si="3"/>
        <v>318.13117211842695</v>
      </c>
      <c r="O41" s="2">
        <f t="shared" si="3"/>
        <v>321.31248383961122</v>
      </c>
      <c r="P41" s="2">
        <f t="shared" si="3"/>
        <v>324.52560867800736</v>
      </c>
      <c r="Q41" s="2">
        <f t="shared" si="3"/>
        <v>327.77086476478752</v>
      </c>
      <c r="R41" s="2">
        <f t="shared" si="3"/>
        <v>331.04857341243536</v>
      </c>
      <c r="S41" s="2">
        <f t="shared" si="3"/>
        <v>334.35905914655967</v>
      </c>
      <c r="T41" s="2">
        <f t="shared" si="3"/>
        <v>337.70264973802529</v>
      </c>
      <c r="U41" s="2">
        <f t="shared" si="3"/>
        <v>341.07967623540549</v>
      </c>
      <c r="V41" s="2">
        <f t="shared" si="3"/>
        <v>344.49047299775958</v>
      </c>
    </row>
    <row r="42" spans="3:22" x14ac:dyDescent="0.2">
      <c r="D42" t="s">
        <v>36</v>
      </c>
      <c r="E42" s="14">
        <v>0.08</v>
      </c>
    </row>
    <row r="43" spans="3:22" x14ac:dyDescent="0.2">
      <c r="D43" t="s">
        <v>35</v>
      </c>
      <c r="E43" s="15">
        <f>NPV(E42,F41:V41)/2-I46</f>
        <v>1026.8047877912325</v>
      </c>
      <c r="G43" t="s">
        <v>109</v>
      </c>
    </row>
    <row r="44" spans="3:22" x14ac:dyDescent="0.2">
      <c r="D44" t="s">
        <v>39</v>
      </c>
      <c r="E44" s="1">
        <f>E43/Main!K4</f>
        <v>15.434638904957948</v>
      </c>
      <c r="G44" s="5" t="s">
        <v>108</v>
      </c>
    </row>
    <row r="45" spans="3:22" x14ac:dyDescent="0.2">
      <c r="D45" t="s">
        <v>5</v>
      </c>
      <c r="E45">
        <v>190</v>
      </c>
      <c r="F45" s="14"/>
      <c r="G45" t="s">
        <v>111</v>
      </c>
    </row>
    <row r="46" spans="3:22" x14ac:dyDescent="0.2">
      <c r="C46" t="s">
        <v>159</v>
      </c>
      <c r="E46" s="14">
        <f>E45/E43</f>
        <v>0.18504004096894644</v>
      </c>
      <c r="G46" t="s">
        <v>151</v>
      </c>
      <c r="I46">
        <v>400</v>
      </c>
    </row>
    <row r="49" spans="3:13" x14ac:dyDescent="0.2">
      <c r="C49" t="s">
        <v>147</v>
      </c>
    </row>
    <row r="50" spans="3:13" x14ac:dyDescent="0.2">
      <c r="C50" t="s">
        <v>139</v>
      </c>
    </row>
    <row r="51" spans="3:13" x14ac:dyDescent="0.2">
      <c r="C51" t="s">
        <v>140</v>
      </c>
    </row>
    <row r="52" spans="3:13" x14ac:dyDescent="0.2">
      <c r="C52" t="s">
        <v>141</v>
      </c>
    </row>
    <row r="53" spans="3:13" x14ac:dyDescent="0.2">
      <c r="C53" t="s">
        <v>142</v>
      </c>
    </row>
    <row r="54" spans="3:13" x14ac:dyDescent="0.2">
      <c r="C54" t="s">
        <v>150</v>
      </c>
    </row>
    <row r="55" spans="3:13" x14ac:dyDescent="0.2">
      <c r="C55" t="s">
        <v>149</v>
      </c>
    </row>
    <row r="56" spans="3:13" x14ac:dyDescent="0.2">
      <c r="C56" t="s">
        <v>144</v>
      </c>
    </row>
    <row r="58" spans="3:13" x14ac:dyDescent="0.2">
      <c r="C58" t="s">
        <v>148</v>
      </c>
      <c r="M58" t="s">
        <v>143</v>
      </c>
    </row>
    <row r="59" spans="3:13" x14ac:dyDescent="0.2">
      <c r="C59" t="s">
        <v>157</v>
      </c>
      <c r="M59" t="s">
        <v>145</v>
      </c>
    </row>
  </sheetData>
  <hyperlinks>
    <hyperlink ref="A1" location="Main!A1" display="Main" xr:uid="{DBB6810F-DA35-4E7F-9E53-B3A06C3547EB}"/>
    <hyperlink ref="G44" r:id="rId1" xr:uid="{AE16A417-F2E0-404D-A86B-E9F7417231B5}"/>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18</v>
      </c>
    </row>
    <row r="2" spans="1:3" x14ac:dyDescent="0.2">
      <c r="B2" t="s">
        <v>78</v>
      </c>
      <c r="C2" t="s">
        <v>16</v>
      </c>
    </row>
    <row r="3" spans="1:3" x14ac:dyDescent="0.2">
      <c r="B3" t="s">
        <v>79</v>
      </c>
      <c r="C3">
        <v>113</v>
      </c>
    </row>
    <row r="4" spans="1:3" x14ac:dyDescent="0.2">
      <c r="B4" t="s">
        <v>80</v>
      </c>
      <c r="C4" s="16">
        <v>45223</v>
      </c>
    </row>
    <row r="5" spans="1:3" x14ac:dyDescent="0.2">
      <c r="B5" t="s">
        <v>81</v>
      </c>
      <c r="C5" s="16">
        <v>45349</v>
      </c>
    </row>
    <row r="6" spans="1:3" x14ac:dyDescent="0.2">
      <c r="B6" t="s">
        <v>12</v>
      </c>
      <c r="C6" t="s">
        <v>29</v>
      </c>
    </row>
    <row r="7" spans="1:3" x14ac:dyDescent="0.2">
      <c r="B7" t="s">
        <v>82</v>
      </c>
      <c r="C7" t="s">
        <v>89</v>
      </c>
    </row>
    <row r="8" spans="1:3" x14ac:dyDescent="0.2">
      <c r="C8" t="s">
        <v>90</v>
      </c>
    </row>
    <row r="9" spans="1:3" x14ac:dyDescent="0.2">
      <c r="B9" t="s">
        <v>83</v>
      </c>
      <c r="C9" t="s">
        <v>88</v>
      </c>
    </row>
    <row r="10" spans="1:3" x14ac:dyDescent="0.2">
      <c r="B10" t="s">
        <v>84</v>
      </c>
      <c r="C10" t="s">
        <v>91</v>
      </c>
    </row>
    <row r="11" spans="1:3" x14ac:dyDescent="0.2">
      <c r="C11" t="s">
        <v>92</v>
      </c>
    </row>
    <row r="12" spans="1:3" x14ac:dyDescent="0.2">
      <c r="C12" t="s">
        <v>94</v>
      </c>
    </row>
    <row r="13" spans="1:3" x14ac:dyDescent="0.2">
      <c r="B13" t="s">
        <v>96</v>
      </c>
      <c r="C13" t="s">
        <v>91</v>
      </c>
    </row>
    <row r="14" spans="1:3" x14ac:dyDescent="0.2">
      <c r="C14" t="s">
        <v>92</v>
      </c>
    </row>
    <row r="15" spans="1:3" x14ac:dyDescent="0.2">
      <c r="C15" t="s">
        <v>95</v>
      </c>
    </row>
    <row r="16" spans="1:3" x14ac:dyDescent="0.2">
      <c r="B16" t="s">
        <v>85</v>
      </c>
      <c r="C16" t="s">
        <v>97</v>
      </c>
    </row>
    <row r="17" spans="2:3" x14ac:dyDescent="0.2">
      <c r="B17" t="s">
        <v>86</v>
      </c>
      <c r="C17" t="s">
        <v>98</v>
      </c>
    </row>
    <row r="18" spans="2:3" x14ac:dyDescent="0.2">
      <c r="C18" t="s">
        <v>99</v>
      </c>
    </row>
    <row r="19" spans="2:3" x14ac:dyDescent="0.2">
      <c r="C19" t="s">
        <v>100</v>
      </c>
    </row>
    <row r="20" spans="2:3" x14ac:dyDescent="0.2">
      <c r="C20" t="s">
        <v>101</v>
      </c>
    </row>
    <row r="21" spans="2:3" x14ac:dyDescent="0.2">
      <c r="C21" t="s">
        <v>102</v>
      </c>
    </row>
    <row r="22" spans="2:3" x14ac:dyDescent="0.2">
      <c r="C22" t="s">
        <v>103</v>
      </c>
    </row>
    <row r="23" spans="2:3" x14ac:dyDescent="0.2">
      <c r="B23" t="s">
        <v>87</v>
      </c>
      <c r="C23" t="s">
        <v>76</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PLK1</vt:lpstr>
      <vt:lpstr>Literature</vt:lpstr>
      <vt:lpstr>onvansertib</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2025-07-27T01:25:19Z</dcterms:modified>
</cp:coreProperties>
</file>