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B785BD53-8A9A-4F0F-857B-C6115401DA5E}" xr6:coauthVersionLast="47" xr6:coauthVersionMax="47" xr10:uidLastSave="{00000000-0000-0000-0000-000000000000}"/>
  <bookViews>
    <workbookView xWindow="1770" yWindow="1530" windowWidth="23595" windowHeight="13935" activeTab="1" xr2:uid="{69837288-0861-42A9-80DF-682CEFFBA37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P2" i="2" s="1"/>
  <c r="Q2" i="2" s="1"/>
  <c r="R2" i="2" s="1"/>
  <c r="J6" i="1"/>
  <c r="F26" i="2"/>
  <c r="F23" i="2" s="1"/>
  <c r="F4" i="2"/>
  <c r="F15" i="2" s="1"/>
  <c r="H2" i="2"/>
  <c r="I2" i="2" s="1"/>
  <c r="M17" i="2"/>
  <c r="L17" i="2"/>
  <c r="L21" i="2"/>
  <c r="M21" i="2"/>
  <c r="K21" i="2"/>
  <c r="M26" i="2"/>
  <c r="M23" i="2" s="1"/>
  <c r="N7" i="2" s="1"/>
  <c r="N3" i="2"/>
  <c r="N4" i="2" s="1"/>
  <c r="N14" i="2"/>
  <c r="N5" i="2" s="1"/>
  <c r="N17" i="2" s="1"/>
  <c r="L14" i="2"/>
  <c r="M14" i="2"/>
  <c r="L4" i="2"/>
  <c r="L6" i="2" s="1"/>
  <c r="M4" i="2"/>
  <c r="M6" i="2" s="1"/>
  <c r="K4" i="2"/>
  <c r="K6" i="2" s="1"/>
  <c r="K1" i="2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J4" i="1"/>
  <c r="J7" i="1" s="1"/>
  <c r="F6" i="2" l="1"/>
  <c r="M15" i="2"/>
  <c r="K15" i="2"/>
  <c r="M8" i="2"/>
  <c r="M16" i="2"/>
  <c r="K8" i="2"/>
  <c r="K16" i="2"/>
  <c r="L16" i="2"/>
  <c r="L8" i="2"/>
  <c r="L15" i="2"/>
  <c r="Q14" i="2"/>
  <c r="R14" i="2"/>
  <c r="O14" i="2"/>
  <c r="O5" i="2" s="1"/>
  <c r="O17" i="2" s="1"/>
  <c r="Q3" i="2"/>
  <c r="Q4" i="2" s="1"/>
  <c r="P3" i="2"/>
  <c r="P4" i="2" s="1"/>
  <c r="O3" i="2"/>
  <c r="O4" i="2" s="1"/>
  <c r="P14" i="2"/>
  <c r="N6" i="2"/>
  <c r="F16" i="2" l="1"/>
  <c r="F8" i="2"/>
  <c r="F10" i="2" s="1"/>
  <c r="F11" i="2" s="1"/>
  <c r="L10" i="2"/>
  <c r="L11" i="2" s="1"/>
  <c r="K10" i="2"/>
  <c r="K11" i="2" s="1"/>
  <c r="N8" i="2"/>
  <c r="N9" i="2" s="1"/>
  <c r="N16" i="2"/>
  <c r="M10" i="2"/>
  <c r="M11" i="2" s="1"/>
  <c r="O6" i="2"/>
  <c r="R3" i="2"/>
  <c r="R4" i="2" s="1"/>
  <c r="P5" i="2"/>
  <c r="Q5" i="2" l="1"/>
  <c r="R5" i="2" s="1"/>
  <c r="P17" i="2"/>
  <c r="N10" i="2"/>
  <c r="N21" i="2" s="1"/>
  <c r="O16" i="2"/>
  <c r="N23" i="2"/>
  <c r="P6" i="2"/>
  <c r="N11" i="2" l="1"/>
  <c r="R6" i="2"/>
  <c r="R16" i="2" s="1"/>
  <c r="R17" i="2"/>
  <c r="Q6" i="2"/>
  <c r="Q16" i="2" s="1"/>
  <c r="Q17" i="2"/>
  <c r="P16" i="2"/>
  <c r="O7" i="2"/>
  <c r="O8" i="2" s="1"/>
  <c r="O9" i="2" s="1"/>
  <c r="O10" i="2" l="1"/>
  <c r="O21" i="2" s="1"/>
  <c r="O11" i="2" l="1"/>
  <c r="O23" i="2"/>
  <c r="P7" i="2" s="1"/>
  <c r="P8" i="2" s="1"/>
  <c r="P9" i="2" s="1"/>
  <c r="P10" i="2" l="1"/>
  <c r="P21" i="2" s="1"/>
  <c r="P23" i="2" l="1"/>
  <c r="Q7" i="2" s="1"/>
  <c r="Q8" i="2" s="1"/>
  <c r="Q9" i="2" s="1"/>
  <c r="Q10" i="2" s="1"/>
  <c r="Q21" i="2" s="1"/>
  <c r="P11" i="2"/>
  <c r="Q11" i="2" l="1"/>
  <c r="Q23" i="2"/>
  <c r="R7" i="2" s="1"/>
  <c r="R8" i="2" s="1"/>
  <c r="R9" i="2" s="1"/>
  <c r="R10" i="2" l="1"/>
  <c r="R21" i="2" l="1"/>
  <c r="S21" i="2" s="1"/>
  <c r="T21" i="2" s="1"/>
  <c r="U21" i="2" s="1"/>
  <c r="V21" i="2" s="1"/>
  <c r="W21" i="2" s="1"/>
  <c r="S10" i="2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BP10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CG10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X10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R11" i="2"/>
  <c r="R23" i="2"/>
  <c r="X21" i="2" l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U15" i="2" l="1"/>
  <c r="U16" i="2" s="1"/>
  <c r="U17" i="2" s="1"/>
</calcChain>
</file>

<file path=xl/sharedStrings.xml><?xml version="1.0" encoding="utf-8"?>
<sst xmlns="http://schemas.openxmlformats.org/spreadsheetml/2006/main" count="42" uniqueCount="35">
  <si>
    <t>Price</t>
  </si>
  <si>
    <t>Shares</t>
  </si>
  <si>
    <t>MC</t>
  </si>
  <si>
    <t>Cash</t>
  </si>
  <si>
    <t>Debt</t>
  </si>
  <si>
    <t>EV</t>
  </si>
  <si>
    <t>Revenue</t>
  </si>
  <si>
    <t>COGS</t>
  </si>
  <si>
    <t>SG&amp;A</t>
  </si>
  <si>
    <t>Gross Profit</t>
  </si>
  <si>
    <t>Operating Income</t>
  </si>
  <si>
    <t>Interest</t>
  </si>
  <si>
    <t>Pretax Income</t>
  </si>
  <si>
    <t>Tax</t>
  </si>
  <si>
    <t>Net Income</t>
  </si>
  <si>
    <t>EPS</t>
  </si>
  <si>
    <t>Revenue Growth y/y</t>
  </si>
  <si>
    <t>Gross Margin</t>
  </si>
  <si>
    <t>Operating Margin</t>
  </si>
  <si>
    <t>CFFO</t>
  </si>
  <si>
    <t>CX</t>
  </si>
  <si>
    <t>FCF</t>
  </si>
  <si>
    <t>Net Cash</t>
  </si>
  <si>
    <t>Q124</t>
  </si>
  <si>
    <t>Q224</t>
  </si>
  <si>
    <t>Q324</t>
  </si>
  <si>
    <t>Q424</t>
  </si>
  <si>
    <t>Q125</t>
  </si>
  <si>
    <t>ROIC</t>
  </si>
  <si>
    <t>Maturity</t>
  </si>
  <si>
    <t>NPV</t>
  </si>
  <si>
    <t>Discount</t>
  </si>
  <si>
    <t>Diff</t>
  </si>
  <si>
    <t>SG&amp;A y/y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</si>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</sst>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2" fillId="0" borderId="0" xfId="0" applyNumberFormat="1" applyFont="1"/>
    <xf numFmtId="1" fontId="2" fillId="0" borderId="0" xfId="0" applyNumberFormat="1" applyFont="1"/>
    <xf numFmtId="3" fontId="3" fillId="0" borderId="0" xfId="0" applyNumberFormat="1" applyFont="1"/>
    <xf numFmtId="4" fontId="2" fillId="0" borderId="0" xfId="0" applyNumberFormat="1" applyFont="1"/>
    <xf numFmtId="10" fontId="2" fillId="0" borderId="0" xfId="0" applyNumberFormat="1" applyFont="1"/>
    <xf numFmtId="9" fontId="3" fillId="0" borderId="0" xfId="0" applyNumberFormat="1" applyFont="1"/>
    <xf numFmtId="9" fontId="2" fillId="0" borderId="0" xfId="0" applyNumberFormat="1" applyFont="1"/>
    <xf numFmtId="0" fontId="3" fillId="0" borderId="0" xfId="0" applyFont="1"/>
    <xf numFmtId="0" fontId="2" fillId="0" borderId="0" xfId="0" applyFont="1"/>
    <xf numFmtId="164" fontId="3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0</xdr:rowOff>
    </xdr:from>
    <xdr:to>
      <xdr:col>13</xdr:col>
      <xdr:colOff>19050</xdr:colOff>
      <xdr:row>32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38BB3C-861A-F04A-F8FC-1F1326C6C59E}"/>
            </a:ext>
          </a:extLst>
        </xdr:cNvPr>
        <xdr:cNvCxnSpPr/>
      </xdr:nvCxnSpPr>
      <xdr:spPr>
        <a:xfrm>
          <a:off x="7353300" y="0"/>
          <a:ext cx="9525" cy="7019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9525</xdr:colOff>
      <xdr:row>32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7CBA79A-4CE2-4D45-A922-EC2CCA9BCC48}"/>
            </a:ext>
          </a:extLst>
        </xdr:cNvPr>
        <xdr:cNvCxnSpPr/>
      </xdr:nvCxnSpPr>
      <xdr:spPr>
        <a:xfrm>
          <a:off x="3686175" y="0"/>
          <a:ext cx="9525" cy="7019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1C1F-5DAD-4EE7-BE66-84662492B5FE}">
  <dimension ref="A1:K7"/>
  <sheetViews>
    <sheetView zoomScale="115" zoomScaleNormal="115" workbookViewId="0">
      <selection activeCell="J2" sqref="J2"/>
    </sheetView>
  </sheetViews>
  <sheetFormatPr defaultRowHeight="12.75" x14ac:dyDescent="0.2"/>
  <cols>
    <col min="1" max="16384" width="9.140625" style="9"/>
  </cols>
  <sheetData>
    <row r="1" spans="1:11" x14ac:dyDescent="0.2">
      <c r="A1" s="8"/>
    </row>
    <row r="2" spans="1:11" x14ac:dyDescent="0.2">
      <c r="I2" s="9" t="s">
        <v>0</v>
      </c>
      <c r="J2" s="1">
        <v>220</v>
      </c>
    </row>
    <row r="3" spans="1:11" x14ac:dyDescent="0.2">
      <c r="I3" s="9" t="s">
        <v>1</v>
      </c>
      <c r="J3" s="1">
        <v>120.63200000000001</v>
      </c>
      <c r="K3" s="9" t="s">
        <v>27</v>
      </c>
    </row>
    <row r="4" spans="1:11" x14ac:dyDescent="0.2">
      <c r="I4" s="9" t="s">
        <v>2</v>
      </c>
      <c r="J4" s="1">
        <f>J2*J3</f>
        <v>26539.040000000001</v>
      </c>
    </row>
    <row r="5" spans="1:11" x14ac:dyDescent="0.2">
      <c r="I5" s="9" t="s">
        <v>3</v>
      </c>
      <c r="J5" s="1">
        <v>1325.3</v>
      </c>
      <c r="K5" s="9" t="s">
        <v>27</v>
      </c>
    </row>
    <row r="6" spans="1:11" x14ac:dyDescent="0.2">
      <c r="I6" s="9" t="s">
        <v>4</v>
      </c>
      <c r="J6" s="1">
        <f>1424.9+98+45</f>
        <v>1567.9</v>
      </c>
      <c r="K6" s="9" t="s">
        <v>27</v>
      </c>
    </row>
    <row r="7" spans="1:11" x14ac:dyDescent="0.2">
      <c r="I7" s="9" t="s">
        <v>5</v>
      </c>
      <c r="J7" s="1">
        <f>J4+J6-J5</f>
        <v>26781.640000000003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AB22-5300-41E7-BD16-35609EE68008}">
  <dimension ref="A1:DL26"/>
  <sheetViews>
    <sheetView tabSelected="1" zoomScale="130" zoomScaleNormal="13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S13" sqref="S13"/>
    </sheetView>
  </sheetViews>
  <sheetFormatPr defaultRowHeight="12.75" x14ac:dyDescent="0.2"/>
  <cols>
    <col min="1" max="1" width="18.7109375" style="1" customWidth="1"/>
    <col min="2" max="16384" width="9.140625" style="1"/>
  </cols>
  <sheetData>
    <row r="1" spans="1:116" x14ac:dyDescent="0.2"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1" t="s">
        <v>34</v>
      </c>
      <c r="J1" s="2">
        <v>2022</v>
      </c>
      <c r="K1" s="2">
        <f>J1+1</f>
        <v>2023</v>
      </c>
      <c r="L1" s="2">
        <f t="shared" ref="L1:R1" si="0">K1+1</f>
        <v>2024</v>
      </c>
      <c r="M1" s="2">
        <f t="shared" si="0"/>
        <v>2025</v>
      </c>
      <c r="N1" s="2">
        <f t="shared" si="0"/>
        <v>2026</v>
      </c>
      <c r="O1" s="2">
        <f t="shared" si="0"/>
        <v>2027</v>
      </c>
      <c r="P1" s="2">
        <f t="shared" si="0"/>
        <v>2028</v>
      </c>
      <c r="Q1" s="2">
        <f t="shared" si="0"/>
        <v>2029</v>
      </c>
      <c r="R1" s="2">
        <f t="shared" si="0"/>
        <v>2030</v>
      </c>
      <c r="S1" s="2">
        <f t="shared" ref="S1" si="1">R1+1</f>
        <v>2031</v>
      </c>
      <c r="T1" s="2">
        <f t="shared" ref="T1" si="2">S1+1</f>
        <v>2032</v>
      </c>
      <c r="U1" s="2">
        <f t="shared" ref="U1" si="3">T1+1</f>
        <v>2033</v>
      </c>
      <c r="V1" s="2">
        <f t="shared" ref="V1" si="4">U1+1</f>
        <v>2034</v>
      </c>
      <c r="W1" s="2">
        <f t="shared" ref="W1" si="5">V1+1</f>
        <v>2035</v>
      </c>
    </row>
    <row r="2" spans="1:116" s="3" customFormat="1" x14ac:dyDescent="0.2">
      <c r="A2" s="3" t="s">
        <v>6</v>
      </c>
      <c r="F2" s="3">
        <v>2400</v>
      </c>
      <c r="G2" s="3">
        <v>2535</v>
      </c>
      <c r="H2" s="3">
        <f>G2*1.06</f>
        <v>2687.1</v>
      </c>
      <c r="I2" s="3">
        <f>H2*1.06</f>
        <v>2848.326</v>
      </c>
      <c r="K2" s="3">
        <v>8110.5</v>
      </c>
      <c r="L2" s="3">
        <v>9619.2999999999993</v>
      </c>
      <c r="M2" s="3">
        <v>10588.1</v>
      </c>
      <c r="N2" s="3">
        <v>11200</v>
      </c>
      <c r="O2" s="3">
        <f>N2*1.06</f>
        <v>11872</v>
      </c>
      <c r="P2" s="3">
        <f t="shared" ref="P2:R2" si="6">O2*1.06</f>
        <v>12584.320000000002</v>
      </c>
      <c r="Q2" s="3">
        <f t="shared" si="6"/>
        <v>13339.379200000003</v>
      </c>
      <c r="R2" s="3">
        <f t="shared" si="6"/>
        <v>14139.741952000004</v>
      </c>
    </row>
    <row r="3" spans="1:116" x14ac:dyDescent="0.2">
      <c r="A3" s="1" t="s">
        <v>7</v>
      </c>
      <c r="F3" s="1">
        <v>987.5</v>
      </c>
      <c r="G3" s="7"/>
      <c r="K3" s="1">
        <v>3618.1</v>
      </c>
      <c r="L3" s="1">
        <v>4009.9</v>
      </c>
      <c r="M3" s="1">
        <v>4317.3</v>
      </c>
      <c r="N3" s="1">
        <f>N2*(1-N15)</f>
        <v>4592</v>
      </c>
      <c r="O3" s="1">
        <f>O2*(1-O15)</f>
        <v>4867.5200000000004</v>
      </c>
      <c r="P3" s="1">
        <f>P2*(1-P15)</f>
        <v>5159.5712000000012</v>
      </c>
      <c r="Q3" s="1">
        <f>Q2*(1-Q15)</f>
        <v>5469.145472000002</v>
      </c>
      <c r="R3" s="1">
        <f>R2*(1-R15)</f>
        <v>5797.2942003200023</v>
      </c>
    </row>
    <row r="4" spans="1:116" x14ac:dyDescent="0.2">
      <c r="A4" s="1" t="s">
        <v>9</v>
      </c>
      <c r="F4" s="1">
        <f>F2-F3</f>
        <v>1412.5</v>
      </c>
      <c r="K4" s="1">
        <f>K2-K3</f>
        <v>4492.3999999999996</v>
      </c>
      <c r="L4" s="1">
        <f t="shared" ref="L4:M4" si="7">L2-L3</f>
        <v>5609.4</v>
      </c>
      <c r="M4" s="1">
        <f t="shared" si="7"/>
        <v>6270.8</v>
      </c>
      <c r="N4" s="1">
        <f t="shared" ref="N4" si="8">N2-N3</f>
        <v>6608</v>
      </c>
      <c r="O4" s="1">
        <f t="shared" ref="O4" si="9">O2-O3</f>
        <v>7004.48</v>
      </c>
      <c r="P4" s="1">
        <f t="shared" ref="P4" si="10">P2-P3</f>
        <v>7424.7488000000003</v>
      </c>
      <c r="Q4" s="1">
        <f t="shared" ref="Q4:R4" si="11">Q2-Q3</f>
        <v>7870.2337280000011</v>
      </c>
      <c r="R4" s="1">
        <f t="shared" si="11"/>
        <v>8342.4477516800016</v>
      </c>
    </row>
    <row r="5" spans="1:116" x14ac:dyDescent="0.2">
      <c r="A5" s="1" t="s">
        <v>8</v>
      </c>
      <c r="K5" s="1">
        <v>2757.4</v>
      </c>
      <c r="L5" s="1">
        <v>3397.2</v>
      </c>
      <c r="M5" s="1">
        <v>3762.3</v>
      </c>
      <c r="N5" s="1">
        <f>M5*(1+N14)</f>
        <v>3979.7281854157027</v>
      </c>
      <c r="O5" s="1">
        <f t="shared" ref="O5:Q5" si="12">N5*(1+O14)</f>
        <v>4218.5118765406451</v>
      </c>
      <c r="P5" s="1">
        <f t="shared" si="12"/>
        <v>4471.6225891330841</v>
      </c>
      <c r="Q5" s="1">
        <f t="shared" si="12"/>
        <v>4739.9199444810693</v>
      </c>
      <c r="R5" s="1">
        <f t="shared" ref="R5" si="13">Q5*(1+R14)</f>
        <v>5024.3151411499339</v>
      </c>
    </row>
    <row r="6" spans="1:116" x14ac:dyDescent="0.2">
      <c r="A6" s="1" t="s">
        <v>10</v>
      </c>
      <c r="F6" s="1">
        <f>F4-F5</f>
        <v>1412.5</v>
      </c>
      <c r="K6" s="1">
        <f>K4-K5</f>
        <v>1734.9999999999995</v>
      </c>
      <c r="L6" s="1">
        <f t="shared" ref="L6:R6" si="14">L4-L5</f>
        <v>2212.1999999999998</v>
      </c>
      <c r="M6" s="1">
        <f t="shared" si="14"/>
        <v>2508.5</v>
      </c>
      <c r="N6" s="1">
        <f t="shared" si="14"/>
        <v>2628.2718145842973</v>
      </c>
      <c r="O6" s="1">
        <f t="shared" si="14"/>
        <v>2785.9681234593545</v>
      </c>
      <c r="P6" s="1">
        <f t="shared" si="14"/>
        <v>2953.1262108669162</v>
      </c>
      <c r="Q6" s="1">
        <f t="shared" si="14"/>
        <v>3130.3137835189318</v>
      </c>
      <c r="R6" s="1">
        <f t="shared" si="14"/>
        <v>3318.1326105300677</v>
      </c>
    </row>
    <row r="7" spans="1:116" x14ac:dyDescent="0.2">
      <c r="A7" s="1" t="s">
        <v>11</v>
      </c>
      <c r="N7" s="1">
        <f>M23*$U$12</f>
        <v>10.894000000000002</v>
      </c>
      <c r="O7" s="1">
        <f>N23*$U$12</f>
        <v>53.120653033348752</v>
      </c>
      <c r="P7" s="1">
        <f>O23*$U$12</f>
        <v>98.546073457232012</v>
      </c>
      <c r="Q7" s="1">
        <f>P23*$U$12</f>
        <v>147.37283000641838</v>
      </c>
      <c r="R7" s="1">
        <f>Q23*$U$12</f>
        <v>199.81581582282402</v>
      </c>
    </row>
    <row r="8" spans="1:116" x14ac:dyDescent="0.2">
      <c r="A8" s="1" t="s">
        <v>12</v>
      </c>
      <c r="F8" s="1">
        <f>F6+F7</f>
        <v>1412.5</v>
      </c>
      <c r="K8" s="1">
        <f>K6+K7</f>
        <v>1734.9999999999995</v>
      </c>
      <c r="L8" s="1">
        <f t="shared" ref="L8:R8" si="15">L6+L7</f>
        <v>2212.1999999999998</v>
      </c>
      <c r="M8" s="1">
        <f t="shared" si="15"/>
        <v>2508.5</v>
      </c>
      <c r="N8" s="1">
        <f t="shared" si="15"/>
        <v>2639.1658145842971</v>
      </c>
      <c r="O8" s="1">
        <f t="shared" si="15"/>
        <v>2839.0887764927033</v>
      </c>
      <c r="P8" s="1">
        <f t="shared" si="15"/>
        <v>3051.6722843241482</v>
      </c>
      <c r="Q8" s="1">
        <f t="shared" si="15"/>
        <v>3277.6866135253504</v>
      </c>
      <c r="R8" s="1">
        <f t="shared" si="15"/>
        <v>3517.9484263528916</v>
      </c>
    </row>
    <row r="9" spans="1:116" x14ac:dyDescent="0.2">
      <c r="A9" s="1" t="s">
        <v>13</v>
      </c>
      <c r="K9" s="1">
        <v>477</v>
      </c>
      <c r="L9" s="1">
        <v>625</v>
      </c>
      <c r="M9" s="1">
        <v>761</v>
      </c>
      <c r="N9" s="1">
        <f>N8*0.2</f>
        <v>527.83316291685946</v>
      </c>
      <c r="O9" s="1">
        <f t="shared" ref="O9:R9" si="16">O8*0.2</f>
        <v>567.81775529854065</v>
      </c>
      <c r="P9" s="1">
        <f t="shared" si="16"/>
        <v>610.33445686482969</v>
      </c>
      <c r="Q9" s="1">
        <f t="shared" si="16"/>
        <v>655.5373227050701</v>
      </c>
      <c r="R9" s="1">
        <f t="shared" si="16"/>
        <v>703.58968527057834</v>
      </c>
    </row>
    <row r="10" spans="1:116" s="3" customFormat="1" x14ac:dyDescent="0.2">
      <c r="A10" s="3" t="s">
        <v>14</v>
      </c>
      <c r="F10" s="3">
        <f>F8-F9</f>
        <v>1412.5</v>
      </c>
      <c r="K10" s="3">
        <f>K8-K9</f>
        <v>1257.9999999999995</v>
      </c>
      <c r="L10" s="3">
        <f t="shared" ref="L10:R10" si="17">L8-L9</f>
        <v>1587.1999999999998</v>
      </c>
      <c r="M10" s="3">
        <f t="shared" si="17"/>
        <v>1747.5</v>
      </c>
      <c r="N10" s="3">
        <f t="shared" si="17"/>
        <v>2111.3326516674379</v>
      </c>
      <c r="O10" s="3">
        <f t="shared" si="17"/>
        <v>2271.2710211941626</v>
      </c>
      <c r="P10" s="3">
        <f t="shared" si="17"/>
        <v>2441.3378274593188</v>
      </c>
      <c r="Q10" s="3">
        <f t="shared" si="17"/>
        <v>2622.1492908202804</v>
      </c>
      <c r="R10" s="3">
        <f t="shared" si="17"/>
        <v>2814.3587410823134</v>
      </c>
      <c r="S10" s="3">
        <f>R10*(1+$U$13)</f>
        <v>2786.21515367149</v>
      </c>
      <c r="T10" s="3">
        <f>S10*(1+$U$13)</f>
        <v>2758.3530021347751</v>
      </c>
      <c r="U10" s="3">
        <f>T10*(1+$U$13)</f>
        <v>2730.7694721134271</v>
      </c>
      <c r="V10" s="3">
        <f>U10*(1+$U$13)</f>
        <v>2703.4617773922928</v>
      </c>
      <c r="W10" s="3">
        <f>V10*(1+$U$13)</f>
        <v>2676.4271596183698</v>
      </c>
      <c r="X10" s="3">
        <f>W10*(1+$U$13)</f>
        <v>2649.6628880221861</v>
      </c>
      <c r="Y10" s="3">
        <f>X10*(1+$U$13)</f>
        <v>2623.166259141964</v>
      </c>
      <c r="Z10" s="3">
        <f>Y10*(1+$U$13)</f>
        <v>2596.9345965505445</v>
      </c>
      <c r="AA10" s="3">
        <f>Z10*(1+$U$13)</f>
        <v>2570.965250585039</v>
      </c>
      <c r="AB10" s="3">
        <f>AA10*(1+$U$13)</f>
        <v>2545.2555980791885</v>
      </c>
      <c r="AC10" s="3">
        <f>AB10*(1+$U$13)</f>
        <v>2519.8030420983964</v>
      </c>
      <c r="AD10" s="3">
        <f>AC10*(1+$U$13)</f>
        <v>2494.6050116774122</v>
      </c>
      <c r="AE10" s="3">
        <f>AD10*(1+$U$13)</f>
        <v>2469.6589615606381</v>
      </c>
      <c r="AF10" s="3">
        <f>AE10*(1+$U$13)</f>
        <v>2444.9623719450315</v>
      </c>
      <c r="AG10" s="3">
        <f>AF10*(1+$U$13)</f>
        <v>2420.5127482255812</v>
      </c>
      <c r="AH10" s="3">
        <f>AG10*(1+$U$13)</f>
        <v>2396.3076207433255</v>
      </c>
      <c r="AI10" s="3">
        <f>AH10*(1+$U$13)</f>
        <v>2372.3445445358921</v>
      </c>
      <c r="AJ10" s="3">
        <f>AI10*(1+$U$13)</f>
        <v>2348.6210990905333</v>
      </c>
      <c r="AK10" s="3">
        <f>AJ10*(1+$U$13)</f>
        <v>2325.1348880996279</v>
      </c>
      <c r="AL10" s="3">
        <f>AK10*(1+$U$13)</f>
        <v>2301.8835392186315</v>
      </c>
      <c r="AM10" s="3">
        <f>AL10*(1+$U$13)</f>
        <v>2278.8647038264453</v>
      </c>
      <c r="AN10" s="3">
        <f>AM10*(1+$U$13)</f>
        <v>2256.0760567881807</v>
      </c>
      <c r="AO10" s="3">
        <f>AN10*(1+$U$13)</f>
        <v>2233.5152962202988</v>
      </c>
      <c r="AP10" s="3">
        <f>AO10*(1+$U$13)</f>
        <v>2211.1801432580955</v>
      </c>
      <c r="AQ10" s="3">
        <f>AP10*(1+$U$13)</f>
        <v>2189.0683418255144</v>
      </c>
      <c r="AR10" s="3">
        <f>AQ10*(1+$U$13)</f>
        <v>2167.1776584072591</v>
      </c>
      <c r="AS10" s="3">
        <f>AR10*(1+$U$13)</f>
        <v>2145.5058818231864</v>
      </c>
      <c r="AT10" s="3">
        <f>AS10*(1+$U$13)</f>
        <v>2124.0508230049545</v>
      </c>
      <c r="AU10" s="3">
        <f>AT10*(1+$U$13)</f>
        <v>2102.8103147749048</v>
      </c>
      <c r="AV10" s="3">
        <f>AU10*(1+$U$13)</f>
        <v>2081.7822116271559</v>
      </c>
      <c r="AW10" s="3">
        <f>AV10*(1+$U$13)</f>
        <v>2060.9643895108843</v>
      </c>
      <c r="AX10" s="3">
        <f>AW10*(1+$U$13)</f>
        <v>2040.3547456157755</v>
      </c>
      <c r="AY10" s="3">
        <f>AX10*(1+$U$13)</f>
        <v>2019.9511981596177</v>
      </c>
      <c r="AZ10" s="3">
        <f>AY10*(1+$U$13)</f>
        <v>1999.7516861780214</v>
      </c>
      <c r="BA10" s="3">
        <f>AZ10*(1+$U$13)</f>
        <v>1979.7541693162411</v>
      </c>
      <c r="BB10" s="3">
        <f>BA10*(1+$U$13)</f>
        <v>1959.9566276230787</v>
      </c>
      <c r="BC10" s="3">
        <f>BB10*(1+$U$13)</f>
        <v>1940.3570613468478</v>
      </c>
      <c r="BD10" s="3">
        <f>BC10*(1+$U$13)</f>
        <v>1920.9534907333793</v>
      </c>
      <c r="BE10" s="3">
        <f>BD10*(1+$U$13)</f>
        <v>1901.7439558260455</v>
      </c>
      <c r="BF10" s="3">
        <f>BE10*(1+$U$13)</f>
        <v>1882.726516267785</v>
      </c>
      <c r="BG10" s="3">
        <f>BF10*(1+$U$13)</f>
        <v>1863.8992511051072</v>
      </c>
      <c r="BH10" s="3">
        <f>BG10*(1+$U$13)</f>
        <v>1845.260258594056</v>
      </c>
      <c r="BI10" s="3">
        <f>BH10*(1+$U$13)</f>
        <v>1826.8076560081154</v>
      </c>
      <c r="BJ10" s="3">
        <f>BI10*(1+$U$13)</f>
        <v>1808.5395794480341</v>
      </c>
      <c r="BK10" s="3">
        <f>BJ10*(1+$U$13)</f>
        <v>1790.4541836535539</v>
      </c>
      <c r="BL10" s="3">
        <f>BK10*(1+$U$13)</f>
        <v>1772.5496418170183</v>
      </c>
      <c r="BM10" s="3">
        <f>BL10*(1+$U$13)</f>
        <v>1754.824145398848</v>
      </c>
      <c r="BN10" s="3">
        <f>BM10*(1+$U$13)</f>
        <v>1737.2759039448595</v>
      </c>
      <c r="BO10" s="3">
        <f>BN10*(1+$U$13)</f>
        <v>1719.903144905411</v>
      </c>
      <c r="BP10" s="3">
        <f>BO10*(1+$U$13)</f>
        <v>1702.7041134563569</v>
      </c>
      <c r="BQ10" s="3">
        <f>BP10*(1+$U$13)</f>
        <v>1685.6770723217933</v>
      </c>
      <c r="BR10" s="3">
        <f>BQ10*(1+$U$13)</f>
        <v>1668.8203015985753</v>
      </c>
      <c r="BS10" s="3">
        <f>BR10*(1+$U$13)</f>
        <v>1652.1320985825896</v>
      </c>
      <c r="BT10" s="3">
        <f>BS10*(1+$U$13)</f>
        <v>1635.6107775967637</v>
      </c>
      <c r="BU10" s="3">
        <f>BT10*(1+$U$13)</f>
        <v>1619.2546698207959</v>
      </c>
      <c r="BV10" s="3">
        <f>BU10*(1+$U$13)</f>
        <v>1603.062123122588</v>
      </c>
      <c r="BW10" s="3">
        <f>BV10*(1+$U$13)</f>
        <v>1587.031501891362</v>
      </c>
      <c r="BX10" s="3">
        <f>BW10*(1+$U$13)</f>
        <v>1571.1611868724483</v>
      </c>
      <c r="BY10" s="3">
        <f>BX10*(1+$U$13)</f>
        <v>1555.4495750037238</v>
      </c>
      <c r="BZ10" s="3">
        <f>BY10*(1+$U$13)</f>
        <v>1539.8950792536866</v>
      </c>
      <c r="CA10" s="3">
        <f>BZ10*(1+$U$13)</f>
        <v>1524.4961284611497</v>
      </c>
      <c r="CB10" s="3">
        <f>CA10*(1+$U$13)</f>
        <v>1509.2511671765383</v>
      </c>
      <c r="CC10" s="3">
        <f>CB10*(1+$U$13)</f>
        <v>1494.1586555047729</v>
      </c>
      <c r="CD10" s="3">
        <f>CC10*(1+$U$13)</f>
        <v>1479.2170689497252</v>
      </c>
      <c r="CE10" s="3">
        <f>CD10*(1+$U$13)</f>
        <v>1464.424898260228</v>
      </c>
      <c r="CF10" s="3">
        <f>CE10*(1+$U$13)</f>
        <v>1449.7806492776258</v>
      </c>
      <c r="CG10" s="3">
        <f>CF10*(1+$U$13)</f>
        <v>1435.2828427848494</v>
      </c>
      <c r="CH10" s="3">
        <f>CG10*(1+$U$13)</f>
        <v>1420.930014357001</v>
      </c>
      <c r="CI10" s="3">
        <f>CH10*(1+$U$13)</f>
        <v>1406.7207142134309</v>
      </c>
      <c r="CJ10" s="3">
        <f>CI10*(1+$U$13)</f>
        <v>1392.6535070712966</v>
      </c>
      <c r="CK10" s="3">
        <f>CJ10*(1+$U$13)</f>
        <v>1378.7269720005836</v>
      </c>
      <c r="CL10" s="3">
        <f>CK10*(1+$U$13)</f>
        <v>1364.9397022805776</v>
      </c>
      <c r="CM10" s="3">
        <f>CL10*(1+$U$13)</f>
        <v>1351.2903052577719</v>
      </c>
      <c r="CN10" s="3">
        <f>CM10*(1+$U$13)</f>
        <v>1337.7774022051942</v>
      </c>
      <c r="CO10" s="3">
        <f>CN10*(1+$U$13)</f>
        <v>1324.3996281831423</v>
      </c>
      <c r="CP10" s="3">
        <f>CO10*(1+$U$13)</f>
        <v>1311.1556319013109</v>
      </c>
      <c r="CQ10" s="3">
        <f>CP10*(1+$U$13)</f>
        <v>1298.0440755822979</v>
      </c>
      <c r="CR10" s="3">
        <f>CQ10*(1+$U$13)</f>
        <v>1285.063634826475</v>
      </c>
      <c r="CS10" s="3">
        <f>CR10*(1+$U$13)</f>
        <v>1272.2129984782102</v>
      </c>
      <c r="CT10" s="3">
        <f>CS10*(1+$U$13)</f>
        <v>1259.490868493428</v>
      </c>
      <c r="CU10" s="3">
        <f>CT10*(1+$U$13)</f>
        <v>1246.8959598084937</v>
      </c>
      <c r="CV10" s="3">
        <f>CU10*(1+$U$13)</f>
        <v>1234.4270002104088</v>
      </c>
      <c r="CW10" s="3">
        <f>CV10*(1+$U$13)</f>
        <v>1222.0827302083046</v>
      </c>
      <c r="CX10" s="3">
        <f>CW10*(1+$U$13)</f>
        <v>1209.8619029062215</v>
      </c>
      <c r="CY10" s="3">
        <f>CX10*(1+$U$13)</f>
        <v>1197.7632838771592</v>
      </c>
      <c r="CZ10" s="3">
        <f>CY10*(1+$U$13)</f>
        <v>1185.7856510383876</v>
      </c>
      <c r="DA10" s="3">
        <f>CZ10*(1+$U$13)</f>
        <v>1173.9277945280037</v>
      </c>
      <c r="DB10" s="3">
        <f>DA10*(1+$U$13)</f>
        <v>1162.1885165827237</v>
      </c>
      <c r="DC10" s="3">
        <f>DB10*(1+$U$13)</f>
        <v>1150.5666314168964</v>
      </c>
      <c r="DD10" s="3">
        <f>DC10*(1+$U$13)</f>
        <v>1139.0609651027273</v>
      </c>
      <c r="DE10" s="3">
        <f>DD10*(1+$U$13)</f>
        <v>1127.6703554517001</v>
      </c>
      <c r="DF10" s="3">
        <f>DE10*(1+$U$13)</f>
        <v>1116.393651897183</v>
      </c>
      <c r="DG10" s="3">
        <f>DF10*(1+$U$13)</f>
        <v>1105.229715378211</v>
      </c>
      <c r="DH10" s="3">
        <f>DG10*(1+$U$13)</f>
        <v>1094.1774182244289</v>
      </c>
      <c r="DI10" s="3">
        <f>DH10*(1+$U$13)</f>
        <v>1083.2356440421847</v>
      </c>
      <c r="DJ10" s="3">
        <f>DI10*(1+$U$13)</f>
        <v>1072.4032876017629</v>
      </c>
      <c r="DK10" s="3">
        <f>DJ10*(1+$U$13)</f>
        <v>1061.6792547257453</v>
      </c>
      <c r="DL10" s="3">
        <f>DK10*(1+$U$13)</f>
        <v>1051.0624621784877</v>
      </c>
    </row>
    <row r="11" spans="1:116" x14ac:dyDescent="0.2">
      <c r="A11" s="1" t="s">
        <v>15</v>
      </c>
      <c r="F11" s="4" t="e">
        <f>F10/F12</f>
        <v>#DIV/0!</v>
      </c>
      <c r="K11" s="4">
        <f>K10/K12</f>
        <v>9.8281249999999964</v>
      </c>
      <c r="L11" s="4">
        <f t="shared" ref="L11:R11" si="18">L10/L12</f>
        <v>12.497637795275589</v>
      </c>
      <c r="M11" s="4">
        <f t="shared" si="18"/>
        <v>14.09274193548387</v>
      </c>
      <c r="N11" s="4">
        <f t="shared" si="18"/>
        <v>17.0268762231245</v>
      </c>
      <c r="O11" s="4">
        <f t="shared" si="18"/>
        <v>18.316701783823891</v>
      </c>
      <c r="P11" s="4">
        <f t="shared" si="18"/>
        <v>19.688208285962247</v>
      </c>
      <c r="Q11" s="4">
        <f t="shared" si="18"/>
        <v>21.146365248550648</v>
      </c>
      <c r="R11" s="4">
        <f t="shared" si="18"/>
        <v>22.696441460341237</v>
      </c>
    </row>
    <row r="12" spans="1:116" x14ac:dyDescent="0.2">
      <c r="A12" s="1" t="s">
        <v>1</v>
      </c>
      <c r="K12" s="1">
        <v>128</v>
      </c>
      <c r="L12" s="1">
        <v>127</v>
      </c>
      <c r="M12" s="1">
        <v>124</v>
      </c>
      <c r="N12" s="1">
        <v>124</v>
      </c>
      <c r="O12" s="1">
        <v>124</v>
      </c>
      <c r="P12" s="1">
        <v>124</v>
      </c>
      <c r="Q12" s="1">
        <v>124</v>
      </c>
      <c r="R12" s="1">
        <v>124</v>
      </c>
      <c r="T12" s="1" t="s">
        <v>28</v>
      </c>
      <c r="U12" s="5">
        <v>0.02</v>
      </c>
    </row>
    <row r="13" spans="1:116" x14ac:dyDescent="0.2">
      <c r="K13" s="7"/>
      <c r="L13" s="7"/>
      <c r="M13" s="7"/>
      <c r="N13" s="7"/>
      <c r="O13" s="7"/>
      <c r="P13" s="7"/>
      <c r="Q13" s="7"/>
      <c r="R13" s="7"/>
      <c r="T13" s="1" t="s">
        <v>29</v>
      </c>
      <c r="U13" s="5">
        <v>-0.01</v>
      </c>
    </row>
    <row r="14" spans="1:116" s="3" customFormat="1" x14ac:dyDescent="0.2">
      <c r="A14" s="3" t="s">
        <v>16</v>
      </c>
      <c r="L14" s="6">
        <f t="shared" ref="L14:R14" si="19">L2/K2-1</f>
        <v>0.1860304543493001</v>
      </c>
      <c r="M14" s="6">
        <f t="shared" si="19"/>
        <v>0.10071418918216524</v>
      </c>
      <c r="N14" s="6">
        <f t="shared" si="19"/>
        <v>5.779129399986771E-2</v>
      </c>
      <c r="O14" s="6">
        <f t="shared" si="19"/>
        <v>6.0000000000000053E-2</v>
      </c>
      <c r="P14" s="6">
        <f t="shared" si="19"/>
        <v>6.0000000000000053E-2</v>
      </c>
      <c r="Q14" s="6">
        <f t="shared" si="19"/>
        <v>6.0000000000000053E-2</v>
      </c>
      <c r="R14" s="6">
        <f t="shared" si="19"/>
        <v>6.0000000000000053E-2</v>
      </c>
      <c r="T14" s="1" t="s">
        <v>31</v>
      </c>
      <c r="U14" s="5">
        <v>0.08</v>
      </c>
    </row>
    <row r="15" spans="1:116" x14ac:dyDescent="0.2">
      <c r="A15" s="3" t="s">
        <v>17</v>
      </c>
      <c r="B15" s="3"/>
      <c r="C15" s="3"/>
      <c r="D15" s="3"/>
      <c r="E15" s="3"/>
      <c r="F15" s="10">
        <f>F4/F2</f>
        <v>0.58854166666666663</v>
      </c>
      <c r="G15" s="3"/>
      <c r="H15" s="3"/>
      <c r="I15" s="3"/>
      <c r="J15" s="3"/>
      <c r="K15" s="10">
        <f>K4/K2</f>
        <v>0.55389926638308362</v>
      </c>
      <c r="L15" s="10">
        <f>L4/L2</f>
        <v>0.58314014533282044</v>
      </c>
      <c r="M15" s="10">
        <f>M4/M2</f>
        <v>0.59224978985842591</v>
      </c>
      <c r="N15" s="10">
        <v>0.59</v>
      </c>
      <c r="O15" s="10">
        <v>0.59</v>
      </c>
      <c r="P15" s="10">
        <v>0.59</v>
      </c>
      <c r="Q15" s="10">
        <v>0.59</v>
      </c>
      <c r="R15" s="10">
        <v>0.59</v>
      </c>
      <c r="T15" s="1" t="s">
        <v>30</v>
      </c>
      <c r="U15" s="1">
        <f>NPV(U14,N21:XFD21)+Main!J5-Main!J6</f>
        <v>32042.662230930124</v>
      </c>
    </row>
    <row r="16" spans="1:116" x14ac:dyDescent="0.2">
      <c r="A16" s="1" t="s">
        <v>18</v>
      </c>
      <c r="F16" s="7">
        <f t="shared" ref="F16" si="20">F6/F2</f>
        <v>0.58854166666666663</v>
      </c>
      <c r="K16" s="7">
        <f t="shared" ref="K16:R16" si="21">K6/K2</f>
        <v>0.21392022686640769</v>
      </c>
      <c r="L16" s="7">
        <f t="shared" si="21"/>
        <v>0.22997515411724345</v>
      </c>
      <c r="M16" s="7">
        <f t="shared" si="21"/>
        <v>0.23691691616059538</v>
      </c>
      <c r="N16" s="7">
        <f t="shared" si="21"/>
        <v>0.2346671263021694</v>
      </c>
      <c r="O16" s="7">
        <f t="shared" si="21"/>
        <v>0.23466712630216935</v>
      </c>
      <c r="P16" s="7">
        <f t="shared" si="21"/>
        <v>0.23466712630216935</v>
      </c>
      <c r="Q16" s="7">
        <f t="shared" si="21"/>
        <v>0.23466712630216938</v>
      </c>
      <c r="R16" s="7">
        <f t="shared" si="21"/>
        <v>0.23466712630216938</v>
      </c>
      <c r="T16" s="1" t="s">
        <v>0</v>
      </c>
      <c r="U16" s="1">
        <f>U15/Main!J3</f>
        <v>265.62323621369222</v>
      </c>
    </row>
    <row r="17" spans="1:115" x14ac:dyDescent="0.2">
      <c r="A17" s="1" t="s">
        <v>33</v>
      </c>
      <c r="F17" s="7"/>
      <c r="K17" s="7"/>
      <c r="L17" s="7">
        <f>L5/K5-1</f>
        <v>0.23203017335170806</v>
      </c>
      <c r="M17" s="7">
        <f>M5/L5-1</f>
        <v>0.10747085835393855</v>
      </c>
      <c r="N17" s="7">
        <f>N5/M5-1</f>
        <v>5.779129399986771E-2</v>
      </c>
      <c r="O17" s="7">
        <f>O5/N5-1</f>
        <v>6.0000000000000053E-2</v>
      </c>
      <c r="P17" s="7">
        <f t="shared" ref="P17:R17" si="22">P5/O5-1</f>
        <v>6.0000000000000053E-2</v>
      </c>
      <c r="Q17" s="7">
        <f t="shared" si="22"/>
        <v>6.0000000000000053E-2</v>
      </c>
      <c r="R17" s="7">
        <f t="shared" si="22"/>
        <v>6.0000000000000053E-2</v>
      </c>
      <c r="T17" s="1" t="s">
        <v>32</v>
      </c>
      <c r="U17" s="6">
        <f>U16/Main!J2-1</f>
        <v>0.20737834642587383</v>
      </c>
    </row>
    <row r="19" spans="1:115" x14ac:dyDescent="0.2">
      <c r="A19" s="1" t="s">
        <v>19</v>
      </c>
      <c r="K19" s="1">
        <v>966.4</v>
      </c>
      <c r="L19" s="1">
        <v>2296</v>
      </c>
      <c r="M19" s="1">
        <v>2272.6999999999998</v>
      </c>
    </row>
    <row r="20" spans="1:115" x14ac:dyDescent="0.2">
      <c r="A20" s="1" t="s">
        <v>20</v>
      </c>
      <c r="K20" s="1">
        <v>638.6</v>
      </c>
      <c r="L20" s="1">
        <v>651.79999999999995</v>
      </c>
      <c r="M20" s="1">
        <v>689.2</v>
      </c>
    </row>
    <row r="21" spans="1:115" s="3" customFormat="1" x14ac:dyDescent="0.2">
      <c r="A21" s="3" t="s">
        <v>21</v>
      </c>
      <c r="K21" s="3">
        <f>K19-K20</f>
        <v>327.79999999999995</v>
      </c>
      <c r="L21" s="3">
        <f>L19-L20</f>
        <v>1644.2</v>
      </c>
      <c r="M21" s="3">
        <f>M19-M20</f>
        <v>1583.4999999999998</v>
      </c>
      <c r="N21" s="3">
        <f>N10*1.05</f>
        <v>2216.8992842508101</v>
      </c>
      <c r="O21" s="3">
        <f>O10*1.05</f>
        <v>2384.8345722538706</v>
      </c>
      <c r="P21" s="3">
        <f>P10*1.05</f>
        <v>2563.4047188322847</v>
      </c>
      <c r="Q21" s="3">
        <f>Q10*1.05</f>
        <v>2753.2567553612944</v>
      </c>
      <c r="R21" s="3">
        <f>R10*1.05</f>
        <v>2955.0766781364291</v>
      </c>
      <c r="S21" s="3">
        <f>R21*(1+$U$13)</f>
        <v>2925.5259113550646</v>
      </c>
      <c r="T21" s="3">
        <f>S21*(1+$U$13)</f>
        <v>2896.2706522415137</v>
      </c>
      <c r="U21" s="3">
        <f>T21*(1+$U$13)</f>
        <v>2867.3079457190984</v>
      </c>
      <c r="V21" s="3">
        <f>U21*(1+$U$13)</f>
        <v>2838.6348662619075</v>
      </c>
      <c r="W21" s="3">
        <f>V21*(1+$U$13)</f>
        <v>2810.2485175992883</v>
      </c>
      <c r="X21" s="3">
        <f>W21*(1+$U$13)</f>
        <v>2782.1460324232953</v>
      </c>
      <c r="Y21" s="3">
        <f>X21*(1+$U$13)</f>
        <v>2754.3245720990622</v>
      </c>
      <c r="Z21" s="3">
        <f>Y21*(1+$U$13)</f>
        <v>2726.7813263780713</v>
      </c>
      <c r="AA21" s="3">
        <f>Z21*(1+$U$13)</f>
        <v>2699.5135131142906</v>
      </c>
      <c r="AB21" s="3">
        <f>AA21*(1+$U$13)</f>
        <v>2672.5183779831477</v>
      </c>
      <c r="AC21" s="3">
        <f>AB21*(1+$U$13)</f>
        <v>2645.793194203316</v>
      </c>
      <c r="AD21" s="3">
        <f>AC21*(1+$U$13)</f>
        <v>2619.3352622612829</v>
      </c>
      <c r="AE21" s="3">
        <f>AD21*(1+$U$13)</f>
        <v>2593.1419096386699</v>
      </c>
      <c r="AF21" s="3">
        <f>AE21*(1+$U$13)</f>
        <v>2567.210490542283</v>
      </c>
      <c r="AG21" s="3">
        <f>AF21*(1+$U$13)</f>
        <v>2541.5383856368603</v>
      </c>
      <c r="AH21" s="3">
        <f>AG21*(1+$U$13)</f>
        <v>2516.1230017804919</v>
      </c>
      <c r="AI21" s="3">
        <f>AH21*(1+$U$13)</f>
        <v>2490.961771762687</v>
      </c>
      <c r="AJ21" s="3">
        <f>AI21*(1+$U$13)</f>
        <v>2466.05215404506</v>
      </c>
      <c r="AK21" s="3">
        <f>AJ21*(1+$U$13)</f>
        <v>2441.3916325046093</v>
      </c>
      <c r="AL21" s="3">
        <f>AK21*(1+$U$13)</f>
        <v>2416.9777161795632</v>
      </c>
      <c r="AM21" s="3">
        <f>AL21*(1+$U$13)</f>
        <v>2392.8079390177677</v>
      </c>
      <c r="AN21" s="3">
        <f>AM21*(1+$U$13)</f>
        <v>2368.8798596275901</v>
      </c>
      <c r="AO21" s="3">
        <f>AN21*(1+$U$13)</f>
        <v>2345.1910610313143</v>
      </c>
      <c r="AP21" s="3">
        <f>AO21*(1+$U$13)</f>
        <v>2321.7391504210013</v>
      </c>
      <c r="AQ21" s="3">
        <f>AP21*(1+$U$13)</f>
        <v>2298.5217589167914</v>
      </c>
      <c r="AR21" s="3">
        <f>AQ21*(1+$U$13)</f>
        <v>2275.5365413276236</v>
      </c>
      <c r="AS21" s="3">
        <f>AR21*(1+$U$13)</f>
        <v>2252.7811759143474</v>
      </c>
      <c r="AT21" s="3">
        <f>AS21*(1+$U$13)</f>
        <v>2230.2533641552041</v>
      </c>
      <c r="AU21" s="3">
        <f>AT21*(1+$U$13)</f>
        <v>2207.9508305136519</v>
      </c>
      <c r="AV21" s="3">
        <f>AU21*(1+$U$13)</f>
        <v>2185.8713222085153</v>
      </c>
      <c r="AW21" s="3">
        <f>AV21*(1+$U$13)</f>
        <v>2164.0126089864302</v>
      </c>
      <c r="AX21" s="3">
        <f>AW21*(1+$U$13)</f>
        <v>2142.372482896566</v>
      </c>
      <c r="AY21" s="3">
        <f>AX21*(1+$U$13)</f>
        <v>2120.9487580676005</v>
      </c>
      <c r="AZ21" s="3">
        <f>AY21*(1+$U$13)</f>
        <v>2099.7392704869244</v>
      </c>
      <c r="BA21" s="3">
        <f>AZ21*(1+$U$13)</f>
        <v>2078.7418777820553</v>
      </c>
      <c r="BB21" s="3">
        <f>BA21*(1+$U$13)</f>
        <v>2057.9544590042346</v>
      </c>
      <c r="BC21" s="3">
        <f>BB21*(1+$U$13)</f>
        <v>2037.3749144141923</v>
      </c>
      <c r="BD21" s="3">
        <f>BC21*(1+$U$13)</f>
        <v>2017.0011652700503</v>
      </c>
      <c r="BE21" s="3">
        <f>BD21*(1+$U$13)</f>
        <v>1996.8311536173496</v>
      </c>
      <c r="BF21" s="3">
        <f>BE21*(1+$U$13)</f>
        <v>1976.862842081176</v>
      </c>
      <c r="BG21" s="3">
        <f>BF21*(1+$U$13)</f>
        <v>1957.0942136603642</v>
      </c>
      <c r="BH21" s="3">
        <f>BG21*(1+$U$13)</f>
        <v>1937.5232715237605</v>
      </c>
      <c r="BI21" s="3">
        <f>BH21*(1+$U$13)</f>
        <v>1918.1480388085229</v>
      </c>
      <c r="BJ21" s="3">
        <f>BI21*(1+$U$13)</f>
        <v>1898.9665584204377</v>
      </c>
      <c r="BK21" s="3">
        <f>BJ21*(1+$U$13)</f>
        <v>1879.9768928362332</v>
      </c>
      <c r="BL21" s="3">
        <f>BK21*(1+$U$13)</f>
        <v>1861.177123907871</v>
      </c>
      <c r="BM21" s="3">
        <f>BL21*(1+$U$13)</f>
        <v>1842.5653526687922</v>
      </c>
      <c r="BN21" s="3">
        <f>BM21*(1+$U$13)</f>
        <v>1824.1396991421043</v>
      </c>
      <c r="BO21" s="3">
        <f>BN21*(1+$U$13)</f>
        <v>1805.8983021506833</v>
      </c>
      <c r="BP21" s="3">
        <f>BO21*(1+$U$13)</f>
        <v>1787.8393191291764</v>
      </c>
      <c r="BQ21" s="3">
        <f>BP21*(1+$U$13)</f>
        <v>1769.9609259378847</v>
      </c>
      <c r="BR21" s="3">
        <f>BQ21*(1+$U$13)</f>
        <v>1752.2613166785059</v>
      </c>
      <c r="BS21" s="3">
        <f>BR21*(1+$U$13)</f>
        <v>1734.7387035117208</v>
      </c>
      <c r="BT21" s="3">
        <f>BS21*(1+$U$13)</f>
        <v>1717.3913164766036</v>
      </c>
      <c r="BU21" s="3">
        <f>BT21*(1+$U$13)</f>
        <v>1700.2174033118376</v>
      </c>
      <c r="BV21" s="3">
        <f>BU21*(1+$U$13)</f>
        <v>1683.2152292787193</v>
      </c>
      <c r="BW21" s="3">
        <f>BV21*(1+$U$13)</f>
        <v>1666.3830769859321</v>
      </c>
      <c r="BX21" s="3">
        <f>BW21*(1+$U$13)</f>
        <v>1649.7192462160729</v>
      </c>
      <c r="BY21" s="3">
        <f>BX21*(1+$U$13)</f>
        <v>1633.2220537539122</v>
      </c>
      <c r="BZ21" s="3">
        <f>BY21*(1+$U$13)</f>
        <v>1616.8898332163731</v>
      </c>
      <c r="CA21" s="3">
        <f>BZ21*(1+$U$13)</f>
        <v>1600.7209348842093</v>
      </c>
      <c r="CB21" s="3">
        <f>CA21*(1+$U$13)</f>
        <v>1584.7137255353673</v>
      </c>
      <c r="CC21" s="3">
        <f>CB21*(1+$U$13)</f>
        <v>1568.8665882800135</v>
      </c>
      <c r="CD21" s="3">
        <f>CC21*(1+$U$13)</f>
        <v>1553.1779223972133</v>
      </c>
      <c r="CE21" s="3">
        <f>CD21*(1+$U$13)</f>
        <v>1537.6461431732412</v>
      </c>
      <c r="CF21" s="3">
        <f>CE21*(1+$U$13)</f>
        <v>1522.2696817415087</v>
      </c>
      <c r="CG21" s="3">
        <f>CF21*(1+$U$13)</f>
        <v>1507.0469849240937</v>
      </c>
      <c r="CH21" s="3">
        <f>CG21*(1+$U$13)</f>
        <v>1491.9765150748528</v>
      </c>
      <c r="CI21" s="3">
        <f>CH21*(1+$U$13)</f>
        <v>1477.0567499241042</v>
      </c>
      <c r="CJ21" s="3">
        <f>CI21*(1+$U$13)</f>
        <v>1462.2861824248632</v>
      </c>
      <c r="CK21" s="3">
        <f>CJ21*(1+$U$13)</f>
        <v>1447.6633206006145</v>
      </c>
      <c r="CL21" s="3">
        <f>CK21*(1+$U$13)</f>
        <v>1433.1866873946083</v>
      </c>
      <c r="CM21" s="3">
        <f>CL21*(1+$U$13)</f>
        <v>1418.8548205206621</v>
      </c>
      <c r="CN21" s="3">
        <f>CM21*(1+$U$13)</f>
        <v>1404.6662723154554</v>
      </c>
      <c r="CO21" s="3">
        <f>CN21*(1+$U$13)</f>
        <v>1390.6196095923008</v>
      </c>
      <c r="CP21" s="3">
        <f>CO21*(1+$U$13)</f>
        <v>1376.7134134963778</v>
      </c>
      <c r="CQ21" s="3">
        <f>CP21*(1+$U$13)</f>
        <v>1362.9462793614141</v>
      </c>
      <c r="CR21" s="3">
        <f>CQ21*(1+$U$13)</f>
        <v>1349.3168165677998</v>
      </c>
      <c r="CS21" s="3">
        <f>CR21*(1+$U$13)</f>
        <v>1335.8236484021218</v>
      </c>
      <c r="CT21" s="3">
        <f>CS21*(1+$U$13)</f>
        <v>1322.4654119181005</v>
      </c>
      <c r="CU21" s="3">
        <f>CT21*(1+$U$13)</f>
        <v>1309.2407577989195</v>
      </c>
      <c r="CV21" s="3">
        <f>CU21*(1+$U$13)</f>
        <v>1296.1483502209303</v>
      </c>
      <c r="CW21" s="3">
        <f>CV21*(1+$U$13)</f>
        <v>1283.1868667187209</v>
      </c>
      <c r="CX21" s="3">
        <f>CW21*(1+$U$13)</f>
        <v>1270.3549980515338</v>
      </c>
      <c r="CY21" s="3">
        <f>CX21*(1+$U$13)</f>
        <v>1257.6514480710184</v>
      </c>
      <c r="CZ21" s="3">
        <f>CY21*(1+$U$13)</f>
        <v>1245.0749335903083</v>
      </c>
      <c r="DA21" s="3">
        <f>CZ21*(1+$U$13)</f>
        <v>1232.6241842544052</v>
      </c>
      <c r="DB21" s="3">
        <f>DA21*(1+$U$13)</f>
        <v>1220.2979424118612</v>
      </c>
      <c r="DC21" s="3">
        <f>DB21*(1+$U$13)</f>
        <v>1208.0949629877425</v>
      </c>
      <c r="DD21" s="3">
        <f>DC21*(1+$U$13)</f>
        <v>1196.014013357865</v>
      </c>
      <c r="DE21" s="3">
        <f>DD21*(1+$U$13)</f>
        <v>1184.0538732242862</v>
      </c>
      <c r="DF21" s="3">
        <f>DE21*(1+$U$13)</f>
        <v>1172.2133344920433</v>
      </c>
      <c r="DG21" s="3">
        <f>DF21*(1+$U$13)</f>
        <v>1160.4912011471229</v>
      </c>
      <c r="DH21" s="3">
        <f>DG21*(1+$U$13)</f>
        <v>1148.8862891356516</v>
      </c>
      <c r="DI21" s="3">
        <f>DH21*(1+$U$13)</f>
        <v>1137.397426244295</v>
      </c>
      <c r="DJ21" s="3">
        <f>DI21*(1+$U$13)</f>
        <v>1126.0234519818521</v>
      </c>
      <c r="DK21" s="3">
        <f>DJ21*(1+$U$13)</f>
        <v>1114.7632174620335</v>
      </c>
    </row>
    <row r="23" spans="1:115" x14ac:dyDescent="0.2">
      <c r="A23" s="1" t="s">
        <v>22</v>
      </c>
      <c r="F23" s="1">
        <f>F24-F26</f>
        <v>-242.60000000000014</v>
      </c>
      <c r="M23" s="1">
        <f>M24-M26</f>
        <v>544.70000000000005</v>
      </c>
      <c r="N23" s="1">
        <f>M23+N10</f>
        <v>2656.0326516674377</v>
      </c>
      <c r="O23" s="1">
        <f>N23+O10</f>
        <v>4927.3036728616007</v>
      </c>
      <c r="P23" s="1">
        <f>O23+P10</f>
        <v>7368.6415003209195</v>
      </c>
      <c r="Q23" s="1">
        <f>P23+Q10</f>
        <v>9990.7907911412003</v>
      </c>
      <c r="R23" s="1">
        <f>Q23+R10</f>
        <v>12805.149532223513</v>
      </c>
    </row>
    <row r="24" spans="1:115" x14ac:dyDescent="0.2">
      <c r="A24" s="1" t="s">
        <v>3</v>
      </c>
      <c r="F24" s="1">
        <v>1325.3</v>
      </c>
      <c r="M24" s="1">
        <v>1984.3</v>
      </c>
    </row>
    <row r="26" spans="1:115" x14ac:dyDescent="0.2">
      <c r="A26" s="1" t="s">
        <v>4</v>
      </c>
      <c r="F26" s="1">
        <f>1424.9+98+45</f>
        <v>1567.9</v>
      </c>
      <c r="M26" s="1">
        <f>1300.6+98.2+40.8</f>
        <v>1439.6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2025-04-25T03:36:14Z</dcterms:created>
  <dcterms:modified xsi:type="dcterms:W3CDTF">2025-07-25T07:24:59Z</dcterms:modified>
</cp:coreProperties>
</file>