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202300"/>
  <mc:AlternateContent xmlns:mc="http://schemas.openxmlformats.org/markup-compatibility/2006">
    <mc:Choice Requires="x15">
      <x15ac:absPath xmlns:x15ac="http://schemas.microsoft.com/office/spreadsheetml/2010/11/ac" url="C:\Users\7sher\OneDrive\Desktop\models\"/>
    </mc:Choice>
  </mc:AlternateContent>
  <xr:revisionPtr revIDLastSave="0" documentId="13_ncr:1_{141082EC-C00F-4834-9B59-C2C3273FDA82}" xr6:coauthVersionLast="47" xr6:coauthVersionMax="47" xr10:uidLastSave="{00000000-0000-0000-0000-000000000000}"/>
  <bookViews>
    <workbookView xWindow="-105" yWindow="0" windowWidth="14610" windowHeight="15585" xr2:uid="{14D5C228-281F-4AD9-8C16-56F30D2AC9A5}"/>
  </bookViews>
  <sheets>
    <sheet name="Main" sheetId="1" r:id="rId1"/>
    <sheet name="Literature"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9" i="1" l="1"/>
  <c r="DW6" i="1"/>
  <c r="DX6" i="1"/>
  <c r="DY6" i="1"/>
  <c r="DZ6" i="1"/>
  <c r="EA6" i="1" s="1"/>
  <c r="EB6" i="1" s="1"/>
  <c r="EC6" i="1" s="1"/>
  <c r="ED6" i="1" s="1"/>
  <c r="EE6" i="1" s="1"/>
  <c r="EF6" i="1" s="1"/>
  <c r="EG6" i="1" s="1"/>
  <c r="EH6" i="1" s="1"/>
  <c r="EI6" i="1" s="1"/>
  <c r="EJ6" i="1" s="1"/>
  <c r="EK6" i="1" s="1"/>
  <c r="EL6" i="1" s="1"/>
  <c r="D3" i="1"/>
  <c r="E3" i="1" s="1"/>
  <c r="F3" i="1" s="1"/>
  <c r="G3" i="1" s="1"/>
  <c r="H3" i="1" s="1"/>
  <c r="I3" i="1" s="1"/>
  <c r="J3" i="1" s="1"/>
  <c r="K3" i="1" s="1"/>
  <c r="L3" i="1" s="1"/>
  <c r="M3" i="1" s="1"/>
  <c r="D5" i="1"/>
  <c r="E5" i="1" s="1"/>
  <c r="F5" i="1" s="1"/>
  <c r="G5" i="1" s="1"/>
  <c r="H5" i="1" s="1"/>
  <c r="I5" i="1" s="1"/>
  <c r="J5" i="1" s="1"/>
  <c r="K5" i="1" s="1"/>
  <c r="L5" i="1" s="1"/>
  <c r="M5" i="1" s="1"/>
  <c r="N5" i="1" s="1"/>
  <c r="O5" i="1" s="1"/>
  <c r="P5" i="1" s="1"/>
  <c r="Q5" i="1" s="1"/>
  <c r="R5" i="1" s="1"/>
  <c r="S5" i="1" s="1"/>
  <c r="T5" i="1" s="1"/>
  <c r="U5" i="1" s="1"/>
  <c r="V5" i="1" s="1"/>
  <c r="D31" i="1"/>
  <c r="D2" i="1" l="1"/>
  <c r="E2" i="1" s="1"/>
  <c r="F2" i="1" s="1"/>
  <c r="G2" i="1" s="1"/>
  <c r="H2" i="1" s="1"/>
  <c r="I2" i="1" s="1"/>
  <c r="J2" i="1" s="1"/>
  <c r="K2" i="1" s="1"/>
  <c r="L2" i="1" s="1"/>
  <c r="M2" i="1" s="1"/>
  <c r="N2" i="1" s="1"/>
  <c r="O2" i="1" s="1"/>
  <c r="P2" i="1" s="1"/>
  <c r="Q2" i="1" s="1"/>
  <c r="R2" i="1" s="1"/>
  <c r="S2" i="1" s="1"/>
  <c r="T2" i="1" s="1"/>
  <c r="U2" i="1" s="1"/>
  <c r="V2" i="1" s="1"/>
  <c r="W2" i="1" s="1"/>
  <c r="C6" i="1"/>
  <c r="K6" i="1" l="1"/>
  <c r="J6" i="1"/>
  <c r="I6" i="1"/>
  <c r="H6" i="1"/>
  <c r="G6" i="1"/>
  <c r="F6" i="1"/>
  <c r="L6" i="1"/>
  <c r="E6" i="1"/>
  <c r="D6" i="1"/>
  <c r="N3" i="1" l="1"/>
  <c r="M6" i="1"/>
  <c r="O3" i="1" l="1"/>
  <c r="N6" i="1"/>
  <c r="P3" i="1" l="1"/>
  <c r="O6" i="1"/>
  <c r="Q3" i="1" l="1"/>
  <c r="P6" i="1"/>
  <c r="R3" i="1" l="1"/>
  <c r="Q6" i="1"/>
  <c r="S3" i="1" l="1"/>
  <c r="R6" i="1"/>
  <c r="T3" i="1" l="1"/>
  <c r="S6" i="1"/>
  <c r="U3" i="1" l="1"/>
  <c r="T6" i="1"/>
  <c r="V3" i="1" l="1"/>
  <c r="V6" i="1" s="1"/>
  <c r="W6" i="1" s="1"/>
  <c r="X6" i="1" s="1"/>
  <c r="Y6" i="1" s="1"/>
  <c r="Z6" i="1" s="1"/>
  <c r="AA6" i="1" s="1"/>
  <c r="AB6" i="1" s="1"/>
  <c r="AC6" i="1" s="1"/>
  <c r="AD6" i="1" s="1"/>
  <c r="AE6" i="1" s="1"/>
  <c r="AF6" i="1" s="1"/>
  <c r="AG6" i="1" s="1"/>
  <c r="AH6" i="1" s="1"/>
  <c r="AI6" i="1" s="1"/>
  <c r="AJ6" i="1" s="1"/>
  <c r="AK6" i="1" s="1"/>
  <c r="AL6" i="1" s="1"/>
  <c r="AM6" i="1" s="1"/>
  <c r="AN6" i="1" s="1"/>
  <c r="AO6" i="1" s="1"/>
  <c r="AP6" i="1" s="1"/>
  <c r="AQ6" i="1" s="1"/>
  <c r="AR6" i="1" s="1"/>
  <c r="AS6" i="1" s="1"/>
  <c r="AT6" i="1" s="1"/>
  <c r="AU6" i="1" s="1"/>
  <c r="AV6" i="1" s="1"/>
  <c r="AW6" i="1" s="1"/>
  <c r="AX6" i="1" s="1"/>
  <c r="AY6" i="1" s="1"/>
  <c r="AZ6" i="1" s="1"/>
  <c r="BA6" i="1" s="1"/>
  <c r="BB6" i="1" s="1"/>
  <c r="BC6" i="1" s="1"/>
  <c r="BD6" i="1" s="1"/>
  <c r="BE6" i="1" s="1"/>
  <c r="BF6" i="1" s="1"/>
  <c r="BG6" i="1" s="1"/>
  <c r="BH6" i="1" s="1"/>
  <c r="BI6" i="1" s="1"/>
  <c r="BJ6" i="1" s="1"/>
  <c r="BK6" i="1" s="1"/>
  <c r="BL6" i="1" s="1"/>
  <c r="BM6" i="1" s="1"/>
  <c r="BN6" i="1" s="1"/>
  <c r="BO6" i="1" s="1"/>
  <c r="BP6" i="1" s="1"/>
  <c r="BQ6" i="1" s="1"/>
  <c r="BR6" i="1" s="1"/>
  <c r="BS6" i="1" s="1"/>
  <c r="BT6" i="1" s="1"/>
  <c r="BU6" i="1" s="1"/>
  <c r="BV6" i="1" s="1"/>
  <c r="BW6" i="1" s="1"/>
  <c r="BX6" i="1" s="1"/>
  <c r="BY6" i="1" s="1"/>
  <c r="BZ6" i="1" s="1"/>
  <c r="CA6" i="1" s="1"/>
  <c r="CB6" i="1" s="1"/>
  <c r="CC6" i="1" s="1"/>
  <c r="CD6" i="1" s="1"/>
  <c r="CE6" i="1" s="1"/>
  <c r="CF6" i="1" s="1"/>
  <c r="CG6" i="1" s="1"/>
  <c r="CH6" i="1" s="1"/>
  <c r="CI6" i="1" s="1"/>
  <c r="CJ6" i="1" s="1"/>
  <c r="CK6" i="1" s="1"/>
  <c r="CL6" i="1" s="1"/>
  <c r="CM6" i="1" s="1"/>
  <c r="CN6" i="1" s="1"/>
  <c r="CO6" i="1" s="1"/>
  <c r="CP6" i="1" s="1"/>
  <c r="CQ6" i="1" s="1"/>
  <c r="CR6" i="1" s="1"/>
  <c r="CS6" i="1" s="1"/>
  <c r="CT6" i="1" s="1"/>
  <c r="CU6" i="1" s="1"/>
  <c r="CV6" i="1" s="1"/>
  <c r="CW6" i="1" s="1"/>
  <c r="CX6" i="1" s="1"/>
  <c r="CY6" i="1" s="1"/>
  <c r="CZ6" i="1" s="1"/>
  <c r="DA6" i="1" s="1"/>
  <c r="DB6" i="1" s="1"/>
  <c r="DC6" i="1" s="1"/>
  <c r="DD6" i="1" s="1"/>
  <c r="DE6" i="1" s="1"/>
  <c r="DF6" i="1" s="1"/>
  <c r="DG6" i="1" s="1"/>
  <c r="DH6" i="1" s="1"/>
  <c r="DI6" i="1" s="1"/>
  <c r="DJ6" i="1" s="1"/>
  <c r="DK6" i="1" s="1"/>
  <c r="DL6" i="1" s="1"/>
  <c r="DM6" i="1" s="1"/>
  <c r="DN6" i="1" s="1"/>
  <c r="DO6" i="1" s="1"/>
  <c r="DP6" i="1" s="1"/>
  <c r="DQ6" i="1" s="1"/>
  <c r="DR6" i="1" s="1"/>
  <c r="DS6" i="1" s="1"/>
  <c r="DT6" i="1" s="1"/>
  <c r="DU6" i="1" s="1"/>
  <c r="DV6" i="1" s="1"/>
  <c r="E9" i="1" s="1"/>
  <c r="U6" i="1"/>
</calcChain>
</file>

<file path=xl/sharedStrings.xml><?xml version="1.0" encoding="utf-8"?>
<sst xmlns="http://schemas.openxmlformats.org/spreadsheetml/2006/main" count="40" uniqueCount="40">
  <si>
    <t>USA STOCK MARKET CAP</t>
  </si>
  <si>
    <t>Questions</t>
  </si>
  <si>
    <t>DISCOUNT</t>
  </si>
  <si>
    <t>NPV</t>
  </si>
  <si>
    <t>https://kpmg.com/de/en/home/insights/overview/cost-of-capital.study.html#:~:text=In%20the%20survey%20period%2C%20the,details%20in%20the%20current%20study.</t>
  </si>
  <si>
    <t>Main</t>
  </si>
  <si>
    <t>Conditions</t>
  </si>
  <si>
    <t>How does this compare to other times in history?</t>
  </si>
  <si>
    <t xml:space="preserve">Is the current historically high corporate profit margins sustainable or even possible to increase? (income inequality, strife) </t>
  </si>
  <si>
    <t>How does the global and US debt burden effect economic policy such as tax rates and other fed policies?</t>
  </si>
  <si>
    <t>Are companies spending capex because they think it will generate a positive return or because of competitive reasons?</t>
  </si>
  <si>
    <t>How much could AI increase gdp growth in the near term and in the long term and what are the risk-factors and what is the conjunctive probability that risk-factors in the near term that could drive valuations?</t>
  </si>
  <si>
    <t>How do you determine the discount rate for the basket of US stocks and what is the weighted average cost of capital for this basket of companies?</t>
  </si>
  <si>
    <t>Topic</t>
  </si>
  <si>
    <t>Relevance</t>
  </si>
  <si>
    <t>Title</t>
  </si>
  <si>
    <t>Read</t>
  </si>
  <si>
    <t>Cost of Capital Study</t>
  </si>
  <si>
    <t>Condition 3: The economy and its many substituents will in the near-term be able to use AI successfully to raise the sustainably increase the GDP growth rate through productivity by over the historical growth rate of 3.15% and well over the CBO near-term projections of 1.8% a year. Probability at most 50%</t>
  </si>
  <si>
    <t>Condition 2: Global debt burdens aren't high enough/won't be high enough in the near-term to require corporate tax increases to pay down the debt or corporate taxes don't need to be raised at all to lower debt. Probability at most 20%</t>
  </si>
  <si>
    <t>Condition 1: Economic equality isn't a result of the corporate profit share and won't cause increased political strife to raise taxes. Probability at most 20%</t>
  </si>
  <si>
    <t>Total Conjunctive Probability:</t>
  </si>
  <si>
    <t>But then quantify how overvalued the market is.</t>
  </si>
  <si>
    <t>HISTORICAL AVG CORPORATE PROFIT SHARE</t>
  </si>
  <si>
    <t>Search terms="AI productivity growth effect on gdp"; Year: Since 2025; Google Scholar</t>
  </si>
  <si>
    <t>Filippucci, F., Gal, P., Laengle, K. and Schief, M., 2025. Macroeconomic productivity gains from Artificial Intelligence in G7 economies. INTELLIGENCE, (41).</t>
  </si>
  <si>
    <t>What are the odds that the biggest companies in AI stay prevalent in the future?</t>
  </si>
  <si>
    <t>as per KPMG study</t>
  </si>
  <si>
    <t>Has the debt burden reached its limit or how long can it be delayed?</t>
  </si>
  <si>
    <t>If a reversion to historical corporate profit share and historical long-term gdp growth then close to 22% downside or if AI doesn't get executed correctly in order to increase productivity and the near term gdp growth is to CBO projections then 29% downside. In total the market average is overpriced by 22-29% in the long-term from 7/27/2025 valuations (SPY: 637.10).</t>
  </si>
  <si>
    <t>Corp. Profit Share</t>
  </si>
  <si>
    <t>Real GDP</t>
  </si>
  <si>
    <t>Corp. Net Income</t>
  </si>
  <si>
    <t>REAL GDP GROWTH (HISTORICAL)</t>
  </si>
  <si>
    <t>REAL GDP GROWTH (CBO)</t>
  </si>
  <si>
    <t>CUR. AVG CORPORATE PROFIT SHARE</t>
  </si>
  <si>
    <t>Notes</t>
  </si>
  <si>
    <t>Corporate Profit Share % is after tax</t>
  </si>
  <si>
    <t>Search terms="corporate profit share"; Year: Since 2025; Google Scholar</t>
  </si>
  <si>
    <t>Bennett, Elizabeth A., and Janina Grabs. "How can sustainable business models distribute value more equitably in global value chains? Introducing “value chain profit sharing” as an emerging alternative to fair trade, direct trade, or solidarity trade." Business Ethics, the Environment &amp; Responsibility 34, no. 2 (2025): 581-601.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</si>
</sst>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0"/>
      <color theme="1"/>
      <name val="Arial"/>
      <family val="2"/>
    </font>
    <font>
      <b/>
      <sz val="10"/>
      <color theme="1"/>
      <name val="Arial"/>
      <family val="2"/>
    </font>
    <font>
      <u/>
      <sz val="10"/>
      <color theme="10"/>
      <name val="Arial"/>
      <family val="2"/>
    </font>
    <font>
      <b/>
      <u/>
      <sz val="10"/>
      <color theme="1"/>
      <name val="Arial"/>
      <family val="2"/>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14">
    <xf numFmtId="0" fontId="0" fillId="0" borderId="0" xfId="0"/>
    <xf numFmtId="0" fontId="2" fillId="0" borderId="0" xfId="1"/>
    <xf numFmtId="0" fontId="1" fillId="0" borderId="0" xfId="0" applyFont="1"/>
    <xf numFmtId="0" fontId="3" fillId="0" borderId="0" xfId="0" applyFont="1"/>
    <xf numFmtId="3" fontId="1" fillId="0" borderId="0" xfId="0" applyNumberFormat="1" applyFont="1"/>
    <xf numFmtId="9" fontId="1" fillId="0" borderId="0" xfId="0" applyNumberFormat="1" applyFont="1"/>
    <xf numFmtId="0" fontId="0" fillId="0" borderId="0" xfId="0" applyFont="1"/>
    <xf numFmtId="3" fontId="0" fillId="0" borderId="0" xfId="0" applyNumberFormat="1" applyFont="1"/>
    <xf numFmtId="9" fontId="0" fillId="0" borderId="0" xfId="0" applyNumberFormat="1" applyFont="1"/>
    <xf numFmtId="4" fontId="0" fillId="0" borderId="0" xfId="0" applyNumberFormat="1" applyFont="1"/>
    <xf numFmtId="10" fontId="0" fillId="0" borderId="0" xfId="0" applyNumberFormat="1" applyFont="1"/>
    <xf numFmtId="0" fontId="0" fillId="0" borderId="0" xfId="0" applyFont="1" applyAlignment="1">
      <alignment vertical="center"/>
    </xf>
    <xf numFmtId="0" fontId="0" fillId="0" borderId="0" xfId="0" applyAlignment="1">
      <alignment horizontal="center"/>
    </xf>
    <xf numFmtId="9" fontId="0" fillId="0" borderId="0" xfId="0" applyNumberFormat="1" applyFont="1" applyAlignment="1">
      <alignment horizontal="left"/>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123346</xdr:colOff>
      <xdr:row>27</xdr:row>
      <xdr:rowOff>153864</xdr:rowOff>
    </xdr:from>
    <xdr:to>
      <xdr:col>9</xdr:col>
      <xdr:colOff>7325</xdr:colOff>
      <xdr:row>47</xdr:row>
      <xdr:rowOff>84411</xdr:rowOff>
    </xdr:to>
    <xdr:pic>
      <xdr:nvPicPr>
        <xdr:cNvPr id="2" name="Picture 1">
          <a:extLst>
            <a:ext uri="{FF2B5EF4-FFF2-40B4-BE49-F238E27FC236}">
              <a16:creationId xmlns:a16="http://schemas.microsoft.com/office/drawing/2014/main" id="{632D00A3-3F9B-5EE0-1D79-6A394EF355F8}"/>
            </a:ext>
          </a:extLst>
        </xdr:cNvPr>
        <xdr:cNvPicPr>
          <a:picLocks noChangeAspect="1"/>
        </xdr:cNvPicPr>
      </xdr:nvPicPr>
      <xdr:blipFill>
        <a:blip xmlns:r="http://schemas.openxmlformats.org/officeDocument/2006/relationships" r:embed="rId1"/>
        <a:stretch>
          <a:fillRect/>
        </a:stretch>
      </xdr:blipFill>
      <xdr:spPr>
        <a:xfrm>
          <a:off x="460384" y="3538902"/>
          <a:ext cx="5401153" cy="315439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onlinelibrary.wiley.com/doi/abs/10.1111/beer.12666" TargetMode="External"/><Relationship Id="rId2" Type="http://schemas.openxmlformats.org/officeDocument/2006/relationships/hyperlink" Target="https://www.oecd.org/content/dam/oecd/en/publications/reports/2025/06/macroeconomic-productivity-gains-from-artificial-intelligence-in-g7-economies_dcf91c3e/a5319ab5-en.pdf?utm_source=chatgpt.com" TargetMode="External"/><Relationship Id="rId1" Type="http://schemas.openxmlformats.org/officeDocument/2006/relationships/hyperlink" Target="https://kpmg.com/de/en/home/insights/overview/cost-of-capital.study.html" TargetMode="Externa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CDAD3F-0683-4EAF-BE1C-6EBCAC4B8962}">
  <dimension ref="A2:EL34"/>
  <sheetViews>
    <sheetView tabSelected="1" zoomScaleNormal="100" workbookViewId="0">
      <pane xSplit="2" ySplit="2" topLeftCell="C3" activePane="bottomRight" state="frozen"/>
      <selection pane="topRight" activeCell="C1" sqref="C1"/>
      <selection pane="bottomLeft" activeCell="A3" sqref="A3"/>
      <selection pane="bottomRight" activeCell="G12" sqref="G12"/>
    </sheetView>
  </sheetViews>
  <sheetFormatPr defaultRowHeight="12.75" x14ac:dyDescent="0.2"/>
  <cols>
    <col min="1" max="1" width="4" style="6" customWidth="1"/>
    <col min="2" max="2" width="15.85546875" style="6" bestFit="1" customWidth="1"/>
    <col min="3" max="3" width="36.42578125" style="6" customWidth="1"/>
    <col min="4" max="4" width="12.140625" style="6" bestFit="1" customWidth="1"/>
    <col min="5" max="5" width="13.85546875" style="6" bestFit="1" customWidth="1"/>
    <col min="6" max="16384" width="9.140625" style="6"/>
  </cols>
  <sheetData>
    <row r="2" spans="2:142" x14ac:dyDescent="0.2">
      <c r="C2" s="6">
        <v>2024</v>
      </c>
      <c r="D2" s="6">
        <f t="shared" ref="D2:W2" si="0">C2+1</f>
        <v>2025</v>
      </c>
      <c r="E2" s="6">
        <f t="shared" si="0"/>
        <v>2026</v>
      </c>
      <c r="F2" s="6">
        <f t="shared" si="0"/>
        <v>2027</v>
      </c>
      <c r="G2" s="6">
        <f t="shared" si="0"/>
        <v>2028</v>
      </c>
      <c r="H2" s="6">
        <f t="shared" si="0"/>
        <v>2029</v>
      </c>
      <c r="I2" s="6">
        <f t="shared" si="0"/>
        <v>2030</v>
      </c>
      <c r="J2" s="6">
        <f t="shared" si="0"/>
        <v>2031</v>
      </c>
      <c r="K2" s="6">
        <f t="shared" si="0"/>
        <v>2032</v>
      </c>
      <c r="L2" s="6">
        <f t="shared" si="0"/>
        <v>2033</v>
      </c>
      <c r="M2" s="6">
        <f t="shared" si="0"/>
        <v>2034</v>
      </c>
      <c r="N2" s="6">
        <f t="shared" si="0"/>
        <v>2035</v>
      </c>
      <c r="O2" s="6">
        <f t="shared" si="0"/>
        <v>2036</v>
      </c>
      <c r="P2" s="6">
        <f t="shared" si="0"/>
        <v>2037</v>
      </c>
      <c r="Q2" s="6">
        <f t="shared" si="0"/>
        <v>2038</v>
      </c>
      <c r="R2" s="6">
        <f t="shared" si="0"/>
        <v>2039</v>
      </c>
      <c r="S2" s="6">
        <f t="shared" si="0"/>
        <v>2040</v>
      </c>
      <c r="T2" s="6">
        <f t="shared" si="0"/>
        <v>2041</v>
      </c>
      <c r="U2" s="6">
        <f t="shared" si="0"/>
        <v>2042</v>
      </c>
      <c r="V2" s="6">
        <f t="shared" si="0"/>
        <v>2043</v>
      </c>
      <c r="W2" s="6">
        <f t="shared" si="0"/>
        <v>2044</v>
      </c>
    </row>
    <row r="3" spans="2:142" x14ac:dyDescent="0.2">
      <c r="B3" s="6" t="s">
        <v>31</v>
      </c>
      <c r="C3" s="7">
        <v>30500</v>
      </c>
      <c r="D3" s="7">
        <f>C3*1.031</f>
        <v>31445.499999999996</v>
      </c>
      <c r="E3" s="7">
        <f t="shared" ref="E3:V3" si="1">D3*1.031</f>
        <v>32420.310499999992</v>
      </c>
      <c r="F3" s="7">
        <f t="shared" si="1"/>
        <v>33425.340125499992</v>
      </c>
      <c r="G3" s="7">
        <f t="shared" si="1"/>
        <v>34461.525669390488</v>
      </c>
      <c r="H3" s="7">
        <f t="shared" si="1"/>
        <v>35529.832965141592</v>
      </c>
      <c r="I3" s="7">
        <f t="shared" si="1"/>
        <v>36631.257787060975</v>
      </c>
      <c r="J3" s="7">
        <f t="shared" si="1"/>
        <v>37766.826778459865</v>
      </c>
      <c r="K3" s="7">
        <f t="shared" si="1"/>
        <v>38937.598408592115</v>
      </c>
      <c r="L3" s="7">
        <f t="shared" si="1"/>
        <v>40144.663959258469</v>
      </c>
      <c r="M3" s="7">
        <f t="shared" si="1"/>
        <v>41389.148541995477</v>
      </c>
      <c r="N3" s="7">
        <f t="shared" si="1"/>
        <v>42672.212146797334</v>
      </c>
      <c r="O3" s="7">
        <f t="shared" si="1"/>
        <v>43995.050723348046</v>
      </c>
      <c r="P3" s="7">
        <f t="shared" si="1"/>
        <v>45358.897295771829</v>
      </c>
      <c r="Q3" s="7">
        <f t="shared" si="1"/>
        <v>46765.023111940754</v>
      </c>
      <c r="R3" s="7">
        <f t="shared" si="1"/>
        <v>48214.738828410911</v>
      </c>
      <c r="S3" s="7">
        <f t="shared" si="1"/>
        <v>49709.395732091645</v>
      </c>
      <c r="T3" s="7">
        <f t="shared" si="1"/>
        <v>51250.386999786482</v>
      </c>
      <c r="U3" s="7">
        <f t="shared" si="1"/>
        <v>52839.148996779855</v>
      </c>
      <c r="V3" s="7">
        <f t="shared" si="1"/>
        <v>54477.162615680027</v>
      </c>
    </row>
    <row r="4" spans="2:142" x14ac:dyDescent="0.2">
      <c r="C4" s="8"/>
      <c r="D4" s="8"/>
      <c r="L4" s="7"/>
    </row>
    <row r="5" spans="2:142" x14ac:dyDescent="0.2">
      <c r="B5" s="6" t="s">
        <v>30</v>
      </c>
      <c r="C5" s="8">
        <v>0.12</v>
      </c>
      <c r="D5" s="8">
        <f>C5*0.975</f>
        <v>0.11699999999999999</v>
      </c>
      <c r="E5" s="8">
        <f t="shared" ref="E5:V5" si="2">D5*0.975</f>
        <v>0.114075</v>
      </c>
      <c r="F5" s="8">
        <f t="shared" si="2"/>
        <v>0.11122312499999999</v>
      </c>
      <c r="G5" s="8">
        <f t="shared" si="2"/>
        <v>0.10844254687499999</v>
      </c>
      <c r="H5" s="8">
        <f t="shared" si="2"/>
        <v>0.10573148320312499</v>
      </c>
      <c r="I5" s="8">
        <f t="shared" si="2"/>
        <v>0.10308819612304686</v>
      </c>
      <c r="J5" s="8">
        <f t="shared" si="2"/>
        <v>0.10051099121997069</v>
      </c>
      <c r="K5" s="8">
        <f t="shared" si="2"/>
        <v>9.7998216439471417E-2</v>
      </c>
      <c r="L5" s="8">
        <f t="shared" si="2"/>
        <v>9.5548261028484627E-2</v>
      </c>
      <c r="M5" s="8">
        <f t="shared" si="2"/>
        <v>9.315955450277251E-2</v>
      </c>
      <c r="N5" s="8">
        <f t="shared" si="2"/>
        <v>9.0830565640203198E-2</v>
      </c>
      <c r="O5" s="8">
        <f t="shared" si="2"/>
        <v>8.8559801499198121E-2</v>
      </c>
      <c r="P5" s="8">
        <f t="shared" si="2"/>
        <v>8.6345806461718161E-2</v>
      </c>
      <c r="Q5" s="8">
        <f t="shared" si="2"/>
        <v>8.4187161300175201E-2</v>
      </c>
      <c r="R5" s="8">
        <f t="shared" si="2"/>
        <v>8.2082482267670814E-2</v>
      </c>
      <c r="S5" s="8">
        <f t="shared" si="2"/>
        <v>8.0030420210979045E-2</v>
      </c>
      <c r="T5" s="8">
        <f t="shared" si="2"/>
        <v>7.8029659705704565E-2</v>
      </c>
      <c r="U5" s="8">
        <f t="shared" si="2"/>
        <v>7.6078918213061952E-2</v>
      </c>
      <c r="V5" s="8">
        <f t="shared" si="2"/>
        <v>7.4176945257735397E-2</v>
      </c>
    </row>
    <row r="6" spans="2:142" x14ac:dyDescent="0.2">
      <c r="B6" s="6" t="s">
        <v>32</v>
      </c>
      <c r="C6" s="7">
        <f>C5*C3</f>
        <v>3660</v>
      </c>
      <c r="D6" s="7">
        <f>D5*D3</f>
        <v>3679.1234999999992</v>
      </c>
      <c r="E6" s="7">
        <f>E5*E3</f>
        <v>3698.346920287499</v>
      </c>
      <c r="F6" s="7">
        <f>F5*F3</f>
        <v>3717.6707829460011</v>
      </c>
      <c r="G6" s="7">
        <f>G5*G3</f>
        <v>3737.0956127868935</v>
      </c>
      <c r="H6" s="7">
        <f>H5*H3</f>
        <v>3756.6219373637045</v>
      </c>
      <c r="I6" s="7">
        <f>I5*I3</f>
        <v>3776.2502869864293</v>
      </c>
      <c r="J6" s="7">
        <f>J5*J3</f>
        <v>3795.9811947359335</v>
      </c>
      <c r="K6" s="7">
        <f>K5*K3</f>
        <v>3815.8151964784279</v>
      </c>
      <c r="L6" s="7">
        <f>L5*L3</f>
        <v>3835.7528308800274</v>
      </c>
      <c r="M6" s="7">
        <f>M5*M3</f>
        <v>3855.794639421375</v>
      </c>
      <c r="N6" s="7">
        <f>N5*N3</f>
        <v>3875.9411664123513</v>
      </c>
      <c r="O6" s="7">
        <f>O5*O3</f>
        <v>3896.1929590068557</v>
      </c>
      <c r="P6" s="7">
        <f>P5*P3</f>
        <v>3916.5505672176655</v>
      </c>
      <c r="Q6" s="7">
        <f>Q5*Q3</f>
        <v>3937.0145439313774</v>
      </c>
      <c r="R6" s="7">
        <f>R5*R3</f>
        <v>3957.585444923418</v>
      </c>
      <c r="S6" s="7">
        <f>S5*S3</f>
        <v>3978.2638288731428</v>
      </c>
      <c r="T6" s="7">
        <f>T5*T3</f>
        <v>3999.0502573790045</v>
      </c>
      <c r="U6" s="7">
        <f>U5*U3</f>
        <v>4019.9452949738093</v>
      </c>
      <c r="V6" s="7">
        <f>V5*V3</f>
        <v>4040.9495091400468</v>
      </c>
      <c r="W6" s="7">
        <f>V6*1.031</f>
        <v>4166.218943923388</v>
      </c>
      <c r="X6" s="7">
        <f t="shared" ref="X6:CI6" si="3">W6*1.031</f>
        <v>4295.3717311850123</v>
      </c>
      <c r="Y6" s="7">
        <f t="shared" si="3"/>
        <v>4428.5282548517471</v>
      </c>
      <c r="Z6" s="7">
        <f t="shared" si="3"/>
        <v>4565.8126307521507</v>
      </c>
      <c r="AA6" s="7">
        <f t="shared" si="3"/>
        <v>4707.3528223054673</v>
      </c>
      <c r="AB6" s="7">
        <f t="shared" si="3"/>
        <v>4853.2807597969368</v>
      </c>
      <c r="AC6" s="7">
        <f t="shared" si="3"/>
        <v>5003.7324633506414</v>
      </c>
      <c r="AD6" s="7">
        <f t="shared" si="3"/>
        <v>5158.8481697145107</v>
      </c>
      <c r="AE6" s="7">
        <f t="shared" si="3"/>
        <v>5318.7724629756603</v>
      </c>
      <c r="AF6" s="7">
        <f t="shared" si="3"/>
        <v>5483.6544093279053</v>
      </c>
      <c r="AG6" s="7">
        <f t="shared" si="3"/>
        <v>5653.6476960170703</v>
      </c>
      <c r="AH6" s="7">
        <f t="shared" si="3"/>
        <v>5828.9107745935989</v>
      </c>
      <c r="AI6" s="7">
        <f t="shared" si="3"/>
        <v>6009.6070086059999</v>
      </c>
      <c r="AJ6" s="7">
        <f t="shared" si="3"/>
        <v>6195.9048258727853</v>
      </c>
      <c r="AK6" s="7">
        <f t="shared" si="3"/>
        <v>6387.9778754748413</v>
      </c>
      <c r="AL6" s="7">
        <f t="shared" si="3"/>
        <v>6586.0051896145605</v>
      </c>
      <c r="AM6" s="7">
        <f t="shared" si="3"/>
        <v>6790.1713504926111</v>
      </c>
      <c r="AN6" s="7">
        <f t="shared" si="3"/>
        <v>7000.6666623578813</v>
      </c>
      <c r="AO6" s="7">
        <f t="shared" si="3"/>
        <v>7217.6873288909746</v>
      </c>
      <c r="AP6" s="7">
        <f t="shared" si="3"/>
        <v>7441.4356360865941</v>
      </c>
      <c r="AQ6" s="7">
        <f t="shared" si="3"/>
        <v>7672.1201408052775</v>
      </c>
      <c r="AR6" s="7">
        <f t="shared" si="3"/>
        <v>7909.95586517024</v>
      </c>
      <c r="AS6" s="7">
        <f t="shared" si="3"/>
        <v>8155.1644969905165</v>
      </c>
      <c r="AT6" s="7">
        <f t="shared" si="3"/>
        <v>8407.9745963972218</v>
      </c>
      <c r="AU6" s="7">
        <f t="shared" si="3"/>
        <v>8668.6218088855348</v>
      </c>
      <c r="AV6" s="7">
        <f t="shared" si="3"/>
        <v>8937.3490849609861</v>
      </c>
      <c r="AW6" s="7">
        <f t="shared" si="3"/>
        <v>9214.4069065947751</v>
      </c>
      <c r="AX6" s="7">
        <f t="shared" si="3"/>
        <v>9500.0535206992117</v>
      </c>
      <c r="AY6" s="7">
        <f t="shared" si="3"/>
        <v>9794.5551798408869</v>
      </c>
      <c r="AZ6" s="7">
        <f t="shared" si="3"/>
        <v>10098.186390415953</v>
      </c>
      <c r="BA6" s="7">
        <f t="shared" si="3"/>
        <v>10411.230168518847</v>
      </c>
      <c r="BB6" s="7">
        <f t="shared" si="3"/>
        <v>10733.97830374293</v>
      </c>
      <c r="BC6" s="7">
        <f t="shared" si="3"/>
        <v>11066.73163115896</v>
      </c>
      <c r="BD6" s="7">
        <f t="shared" si="3"/>
        <v>11409.800311724886</v>
      </c>
      <c r="BE6" s="7">
        <f t="shared" si="3"/>
        <v>11763.504121388356</v>
      </c>
      <c r="BF6" s="7">
        <f t="shared" si="3"/>
        <v>12128.172749151394</v>
      </c>
      <c r="BG6" s="7">
        <f t="shared" si="3"/>
        <v>12504.146104375086</v>
      </c>
      <c r="BH6" s="7">
        <f t="shared" si="3"/>
        <v>12891.774633610712</v>
      </c>
      <c r="BI6" s="7">
        <f t="shared" si="3"/>
        <v>13291.419647252644</v>
      </c>
      <c r="BJ6" s="7">
        <f t="shared" si="3"/>
        <v>13703.453656317475</v>
      </c>
      <c r="BK6" s="7">
        <f t="shared" si="3"/>
        <v>14128.260719663316</v>
      </c>
      <c r="BL6" s="7">
        <f t="shared" si="3"/>
        <v>14566.236801972878</v>
      </c>
      <c r="BM6" s="7">
        <f t="shared" si="3"/>
        <v>15017.790142834036</v>
      </c>
      <c r="BN6" s="7">
        <f t="shared" si="3"/>
        <v>15483.341637261889</v>
      </c>
      <c r="BO6" s="7">
        <f t="shared" si="3"/>
        <v>15963.325228017005</v>
      </c>
      <c r="BP6" s="7">
        <f t="shared" si="3"/>
        <v>16458.18831008553</v>
      </c>
      <c r="BQ6" s="7">
        <f t="shared" si="3"/>
        <v>16968.392147698181</v>
      </c>
      <c r="BR6" s="7">
        <f t="shared" si="3"/>
        <v>17494.412304276822</v>
      </c>
      <c r="BS6" s="7">
        <f t="shared" si="3"/>
        <v>18036.739085709403</v>
      </c>
      <c r="BT6" s="7">
        <f t="shared" si="3"/>
        <v>18595.877997366395</v>
      </c>
      <c r="BU6" s="7">
        <f t="shared" si="3"/>
        <v>19172.35021528475</v>
      </c>
      <c r="BV6" s="7">
        <f t="shared" si="3"/>
        <v>19766.693071958576</v>
      </c>
      <c r="BW6" s="7">
        <f t="shared" si="3"/>
        <v>20379.46055718929</v>
      </c>
      <c r="BX6" s="7">
        <f t="shared" si="3"/>
        <v>21011.223834462155</v>
      </c>
      <c r="BY6" s="7">
        <f t="shared" si="3"/>
        <v>21662.571773330481</v>
      </c>
      <c r="BZ6" s="7">
        <f t="shared" si="3"/>
        <v>22334.111498303722</v>
      </c>
      <c r="CA6" s="7">
        <f t="shared" si="3"/>
        <v>23026.468954751137</v>
      </c>
      <c r="CB6" s="7">
        <f t="shared" si="3"/>
        <v>23740.28949234842</v>
      </c>
      <c r="CC6" s="7">
        <f t="shared" si="3"/>
        <v>24476.238466611219</v>
      </c>
      <c r="CD6" s="7">
        <f t="shared" si="3"/>
        <v>25235.001859076165</v>
      </c>
      <c r="CE6" s="7">
        <f t="shared" si="3"/>
        <v>26017.286916707522</v>
      </c>
      <c r="CF6" s="7">
        <f t="shared" si="3"/>
        <v>26823.822811125454</v>
      </c>
      <c r="CG6" s="7">
        <f t="shared" si="3"/>
        <v>27655.361318270341</v>
      </c>
      <c r="CH6" s="7">
        <f t="shared" si="3"/>
        <v>28512.67751913672</v>
      </c>
      <c r="CI6" s="7">
        <f t="shared" si="3"/>
        <v>29396.570522229955</v>
      </c>
      <c r="CJ6" s="7">
        <f t="shared" ref="CJ6:DV6" si="4">CI6*1.031</f>
        <v>30307.86420841908</v>
      </c>
      <c r="CK6" s="7">
        <f t="shared" si="4"/>
        <v>31247.407998880069</v>
      </c>
      <c r="CL6" s="7">
        <f t="shared" si="4"/>
        <v>32216.077646845348</v>
      </c>
      <c r="CM6" s="7">
        <f t="shared" si="4"/>
        <v>33214.776053897549</v>
      </c>
      <c r="CN6" s="7">
        <f t="shared" si="4"/>
        <v>34244.434111568371</v>
      </c>
      <c r="CO6" s="7">
        <f t="shared" si="4"/>
        <v>35306.011569026989</v>
      </c>
      <c r="CP6" s="7">
        <f t="shared" si="4"/>
        <v>36400.497927666824</v>
      </c>
      <c r="CQ6" s="7">
        <f t="shared" si="4"/>
        <v>37528.913363424494</v>
      </c>
      <c r="CR6" s="7">
        <f t="shared" si="4"/>
        <v>38692.309677690653</v>
      </c>
      <c r="CS6" s="7">
        <f t="shared" si="4"/>
        <v>39891.771277699059</v>
      </c>
      <c r="CT6" s="7">
        <f t="shared" si="4"/>
        <v>41128.416187307725</v>
      </c>
      <c r="CU6" s="7">
        <f t="shared" si="4"/>
        <v>42403.39708911426</v>
      </c>
      <c r="CV6" s="7">
        <f t="shared" si="4"/>
        <v>43717.902398876795</v>
      </c>
      <c r="CW6" s="7">
        <f t="shared" si="4"/>
        <v>45073.157373241971</v>
      </c>
      <c r="CX6" s="7">
        <f t="shared" si="4"/>
        <v>46470.42525181247</v>
      </c>
      <c r="CY6" s="7">
        <f t="shared" si="4"/>
        <v>47911.008434618656</v>
      </c>
      <c r="CZ6" s="7">
        <f t="shared" si="4"/>
        <v>49396.249696091829</v>
      </c>
      <c r="DA6" s="7">
        <f t="shared" si="4"/>
        <v>50927.533436670674</v>
      </c>
      <c r="DB6" s="7">
        <f t="shared" si="4"/>
        <v>52506.286973207461</v>
      </c>
      <c r="DC6" s="7">
        <f t="shared" si="4"/>
        <v>54133.98186937689</v>
      </c>
      <c r="DD6" s="7">
        <f t="shared" si="4"/>
        <v>55812.135307327568</v>
      </c>
      <c r="DE6" s="7">
        <f t="shared" si="4"/>
        <v>57542.311501854718</v>
      </c>
      <c r="DF6" s="7">
        <f t="shared" si="4"/>
        <v>59326.123158412207</v>
      </c>
      <c r="DG6" s="7">
        <f t="shared" si="4"/>
        <v>61165.232976322979</v>
      </c>
      <c r="DH6" s="7">
        <f t="shared" si="4"/>
        <v>63061.355198588986</v>
      </c>
      <c r="DI6" s="7">
        <f t="shared" si="4"/>
        <v>65016.257209745243</v>
      </c>
      <c r="DJ6" s="7">
        <f t="shared" si="4"/>
        <v>67031.761183247334</v>
      </c>
      <c r="DK6" s="7">
        <f t="shared" si="4"/>
        <v>69109.745779927995</v>
      </c>
      <c r="DL6" s="7">
        <f t="shared" si="4"/>
        <v>71252.147899105752</v>
      </c>
      <c r="DM6" s="7">
        <f t="shared" si="4"/>
        <v>73460.964483978023</v>
      </c>
      <c r="DN6" s="7">
        <f t="shared" si="4"/>
        <v>75738.254382981337</v>
      </c>
      <c r="DO6" s="7">
        <f t="shared" si="4"/>
        <v>78086.140268853749</v>
      </c>
      <c r="DP6" s="7">
        <f t="shared" si="4"/>
        <v>80506.81061718821</v>
      </c>
      <c r="DQ6" s="7">
        <f t="shared" si="4"/>
        <v>83002.521746321043</v>
      </c>
      <c r="DR6" s="7">
        <f t="shared" si="4"/>
        <v>85575.599920456982</v>
      </c>
      <c r="DS6" s="7">
        <f t="shared" si="4"/>
        <v>88228.443517991138</v>
      </c>
      <c r="DT6" s="7">
        <f t="shared" si="4"/>
        <v>90963.525267048855</v>
      </c>
      <c r="DU6" s="7">
        <f t="shared" si="4"/>
        <v>93783.394550327357</v>
      </c>
      <c r="DV6" s="7">
        <f t="shared" si="4"/>
        <v>96690.679781387502</v>
      </c>
      <c r="DW6" s="7">
        <f t="shared" ref="DW6" si="5">DV6*1.031</f>
        <v>99688.090854610506</v>
      </c>
      <c r="DX6" s="7">
        <f t="shared" ref="DX6" si="6">DW6*1.031</f>
        <v>102778.42167110342</v>
      </c>
      <c r="DY6" s="7">
        <f t="shared" ref="DY6" si="7">DX6*1.031</f>
        <v>105964.55274290762</v>
      </c>
      <c r="DZ6" s="7">
        <f t="shared" ref="DZ6" si="8">DY6*1.031</f>
        <v>109249.45387793775</v>
      </c>
      <c r="EA6" s="7">
        <f t="shared" ref="EA6" si="9">DZ6*1.031</f>
        <v>112636.1869481538</v>
      </c>
      <c r="EB6" s="7">
        <f t="shared" ref="EB6" si="10">EA6*1.031</f>
        <v>116127.90874354656</v>
      </c>
      <c r="EC6" s="7">
        <f t="shared" ref="EC6" si="11">EB6*1.031</f>
        <v>119727.87391459649</v>
      </c>
      <c r="ED6" s="7">
        <f t="shared" ref="ED6" si="12">EC6*1.031</f>
        <v>123439.43800594898</v>
      </c>
      <c r="EE6" s="7">
        <f t="shared" ref="EE6" si="13">ED6*1.031</f>
        <v>127266.06058413339</v>
      </c>
      <c r="EF6" s="7">
        <f t="shared" ref="EF6" si="14">EE6*1.031</f>
        <v>131211.30846224152</v>
      </c>
      <c r="EG6" s="7">
        <f t="shared" ref="EG6" si="15">EF6*1.031</f>
        <v>135278.85902457099</v>
      </c>
      <c r="EH6" s="7">
        <f t="shared" ref="EH6" si="16">EG6*1.031</f>
        <v>139472.50365433269</v>
      </c>
      <c r="EI6" s="7">
        <f t="shared" ref="EI6" si="17">EH6*1.031</f>
        <v>143796.15126761698</v>
      </c>
      <c r="EJ6" s="7">
        <f t="shared" ref="EJ6" si="18">EI6*1.031</f>
        <v>148253.83195691308</v>
      </c>
      <c r="EK6" s="7">
        <f t="shared" ref="EK6" si="19">EJ6*1.031</f>
        <v>152849.70074757739</v>
      </c>
      <c r="EL6" s="7">
        <f t="shared" ref="EL6" si="20">EK6*1.031</f>
        <v>157588.04147075227</v>
      </c>
    </row>
    <row r="7" spans="2:142" x14ac:dyDescent="0.2">
      <c r="D7" s="8"/>
      <c r="E7" s="9"/>
      <c r="F7" s="9"/>
      <c r="G7" s="9"/>
      <c r="H7" s="9"/>
      <c r="I7" s="9"/>
      <c r="J7" s="9"/>
      <c r="K7" s="9"/>
      <c r="L7" s="9"/>
      <c r="M7" s="9"/>
      <c r="N7" s="9"/>
      <c r="O7" s="9"/>
      <c r="P7" s="9"/>
      <c r="Q7" s="9"/>
      <c r="R7" s="9"/>
      <c r="S7" s="9"/>
      <c r="T7" s="9"/>
      <c r="U7" s="9"/>
      <c r="V7" s="9"/>
      <c r="W7" s="9"/>
    </row>
    <row r="8" spans="2:142" x14ac:dyDescent="0.2">
      <c r="C8" s="6" t="s">
        <v>2</v>
      </c>
      <c r="D8" s="10">
        <v>8.5000000000000006E-2</v>
      </c>
      <c r="E8" s="8" t="s">
        <v>27</v>
      </c>
      <c r="G8" s="3" t="s">
        <v>36</v>
      </c>
    </row>
    <row r="9" spans="2:142" x14ac:dyDescent="0.2">
      <c r="C9" s="2" t="s">
        <v>3</v>
      </c>
      <c r="D9" s="4">
        <f>NPV(D8,C6:EL6)</f>
        <v>50977.700505841662</v>
      </c>
      <c r="E9" s="5">
        <f>D9/$D$11-1</f>
        <v>-0.22171449609402039</v>
      </c>
      <c r="G9" s="6" t="s">
        <v>37</v>
      </c>
    </row>
    <row r="10" spans="2:142" x14ac:dyDescent="0.2">
      <c r="C10" s="2"/>
      <c r="D10" s="4"/>
      <c r="E10" s="5"/>
    </row>
    <row r="11" spans="2:142" x14ac:dyDescent="0.2">
      <c r="C11" s="6" t="s">
        <v>0</v>
      </c>
      <c r="D11" s="7">
        <v>65500</v>
      </c>
      <c r="E11" s="8"/>
    </row>
    <row r="12" spans="2:142" x14ac:dyDescent="0.2">
      <c r="C12" s="6" t="s">
        <v>33</v>
      </c>
      <c r="D12" s="10">
        <v>3.15E-2</v>
      </c>
      <c r="E12" s="8"/>
    </row>
    <row r="13" spans="2:142" x14ac:dyDescent="0.2">
      <c r="C13" s="6" t="s">
        <v>34</v>
      </c>
      <c r="D13" s="10">
        <v>1.7999999999999999E-2</v>
      </c>
    </row>
    <row r="14" spans="2:142" x14ac:dyDescent="0.2">
      <c r="C14" s="6" t="s">
        <v>23</v>
      </c>
      <c r="D14" s="10">
        <v>7.4999999999999997E-2</v>
      </c>
    </row>
    <row r="15" spans="2:142" x14ac:dyDescent="0.2">
      <c r="C15" s="6" t="s">
        <v>35</v>
      </c>
      <c r="D15" s="10"/>
    </row>
    <row r="16" spans="2:142" x14ac:dyDescent="0.2">
      <c r="D16" s="10"/>
    </row>
    <row r="17" spans="1:4" x14ac:dyDescent="0.2">
      <c r="C17" s="3" t="s">
        <v>1</v>
      </c>
    </row>
    <row r="18" spans="1:4" x14ac:dyDescent="0.2">
      <c r="C18" s="6" t="s">
        <v>8</v>
      </c>
    </row>
    <row r="19" spans="1:4" x14ac:dyDescent="0.2">
      <c r="C19" s="6" t="s">
        <v>9</v>
      </c>
    </row>
    <row r="20" spans="1:4" x14ac:dyDescent="0.2">
      <c r="C20" s="6" t="s">
        <v>10</v>
      </c>
    </row>
    <row r="21" spans="1:4" x14ac:dyDescent="0.2">
      <c r="C21" s="6" t="s">
        <v>11</v>
      </c>
    </row>
    <row r="22" spans="1:4" x14ac:dyDescent="0.2">
      <c r="C22" s="6" t="s">
        <v>7</v>
      </c>
    </row>
    <row r="23" spans="1:4" x14ac:dyDescent="0.2">
      <c r="C23" s="6" t="s">
        <v>12</v>
      </c>
    </row>
    <row r="24" spans="1:4" x14ac:dyDescent="0.2">
      <c r="C24" s="6" t="s">
        <v>26</v>
      </c>
    </row>
    <row r="25" spans="1:4" x14ac:dyDescent="0.2">
      <c r="C25" s="6" t="s">
        <v>28</v>
      </c>
    </row>
    <row r="27" spans="1:4" x14ac:dyDescent="0.2">
      <c r="C27" s="3" t="s">
        <v>6</v>
      </c>
    </row>
    <row r="28" spans="1:4" x14ac:dyDescent="0.2">
      <c r="A28" s="11"/>
      <c r="C28" s="11" t="s">
        <v>20</v>
      </c>
    </row>
    <row r="29" spans="1:4" x14ac:dyDescent="0.2">
      <c r="C29" s="11" t="s">
        <v>19</v>
      </c>
    </row>
    <row r="30" spans="1:4" x14ac:dyDescent="0.2">
      <c r="C30" s="11" t="s">
        <v>18</v>
      </c>
    </row>
    <row r="31" spans="1:4" x14ac:dyDescent="0.2">
      <c r="C31" s="11" t="s">
        <v>21</v>
      </c>
      <c r="D31" s="13">
        <f>0.2*0.2*0.5</f>
        <v>2.0000000000000004E-2</v>
      </c>
    </row>
    <row r="32" spans="1:4" x14ac:dyDescent="0.2">
      <c r="C32" s="11" t="s">
        <v>22</v>
      </c>
    </row>
    <row r="33" spans="3:3" x14ac:dyDescent="0.2">
      <c r="C33" s="11" t="s">
        <v>29</v>
      </c>
    </row>
    <row r="34" spans="3:3" x14ac:dyDescent="0.2">
      <c r="C34" s="11"/>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5940B5-2F5D-410C-9F9A-E4FF23F30AD6}">
  <dimension ref="A1:E39"/>
  <sheetViews>
    <sheetView zoomScale="130" zoomScaleNormal="130" workbookViewId="0">
      <pane ySplit="2" topLeftCell="A3" activePane="bottomLeft" state="frozen"/>
      <selection pane="bottomLeft" activeCell="F12" sqref="F12"/>
    </sheetView>
  </sheetViews>
  <sheetFormatPr defaultRowHeight="12.75" x14ac:dyDescent="0.2"/>
  <cols>
    <col min="1" max="1" width="5" bestFit="1" customWidth="1"/>
    <col min="4" max="4" width="18.85546875" bestFit="1" customWidth="1"/>
  </cols>
  <sheetData>
    <row r="1" spans="1:5" x14ac:dyDescent="0.2">
      <c r="A1" s="1" t="s">
        <v>5</v>
      </c>
    </row>
    <row r="2" spans="1:5" x14ac:dyDescent="0.2">
      <c r="B2" t="s">
        <v>16</v>
      </c>
      <c r="C2" t="s">
        <v>14</v>
      </c>
      <c r="D2" t="s">
        <v>13</v>
      </c>
      <c r="E2" t="s">
        <v>15</v>
      </c>
    </row>
    <row r="3" spans="1:5" x14ac:dyDescent="0.2">
      <c r="C3" s="12"/>
      <c r="D3" t="s">
        <v>24</v>
      </c>
    </row>
    <row r="4" spans="1:5" x14ac:dyDescent="0.2">
      <c r="C4" s="12">
        <v>4</v>
      </c>
      <c r="E4" s="1" t="s">
        <v>25</v>
      </c>
    </row>
    <row r="5" spans="1:5" x14ac:dyDescent="0.2">
      <c r="C5" s="12"/>
    </row>
    <row r="6" spans="1:5" x14ac:dyDescent="0.2">
      <c r="C6" s="12"/>
    </row>
    <row r="7" spans="1:5" x14ac:dyDescent="0.2">
      <c r="C7" s="12"/>
    </row>
    <row r="8" spans="1:5" x14ac:dyDescent="0.2">
      <c r="C8" s="12"/>
      <c r="D8" t="s">
        <v>38</v>
      </c>
    </row>
    <row r="9" spans="1:5" x14ac:dyDescent="0.2">
      <c r="C9" s="12"/>
      <c r="E9" s="1" t="s">
        <v>39</v>
      </c>
    </row>
    <row r="10" spans="1:5" x14ac:dyDescent="0.2">
      <c r="C10" s="12"/>
    </row>
    <row r="11" spans="1:5" x14ac:dyDescent="0.2">
      <c r="C11" s="12"/>
    </row>
    <row r="12" spans="1:5" x14ac:dyDescent="0.2">
      <c r="C12" s="12"/>
    </row>
    <row r="13" spans="1:5" x14ac:dyDescent="0.2">
      <c r="C13" s="12"/>
    </row>
    <row r="14" spans="1:5" x14ac:dyDescent="0.2">
      <c r="C14" s="12"/>
    </row>
    <row r="15" spans="1:5" x14ac:dyDescent="0.2">
      <c r="C15" s="12">
        <v>3</v>
      </c>
      <c r="D15" t="s">
        <v>17</v>
      </c>
      <c r="E15" s="1" t="s">
        <v>4</v>
      </c>
    </row>
    <row r="16" spans="1:5" x14ac:dyDescent="0.2">
      <c r="C16" s="12"/>
    </row>
    <row r="17" spans="3:3" x14ac:dyDescent="0.2">
      <c r="C17" s="12"/>
    </row>
    <row r="18" spans="3:3" x14ac:dyDescent="0.2">
      <c r="C18" s="12"/>
    </row>
    <row r="19" spans="3:3" x14ac:dyDescent="0.2">
      <c r="C19" s="12"/>
    </row>
    <row r="20" spans="3:3" x14ac:dyDescent="0.2">
      <c r="C20" s="12"/>
    </row>
    <row r="21" spans="3:3" x14ac:dyDescent="0.2">
      <c r="C21" s="12"/>
    </row>
    <row r="22" spans="3:3" x14ac:dyDescent="0.2">
      <c r="C22" s="12"/>
    </row>
    <row r="23" spans="3:3" x14ac:dyDescent="0.2">
      <c r="C23" s="12"/>
    </row>
    <row r="24" spans="3:3" x14ac:dyDescent="0.2">
      <c r="C24" s="12"/>
    </row>
    <row r="25" spans="3:3" x14ac:dyDescent="0.2">
      <c r="C25" s="12"/>
    </row>
    <row r="26" spans="3:3" x14ac:dyDescent="0.2">
      <c r="C26" s="12"/>
    </row>
    <row r="27" spans="3:3" x14ac:dyDescent="0.2">
      <c r="C27" s="12"/>
    </row>
    <row r="28" spans="3:3" x14ac:dyDescent="0.2">
      <c r="C28" s="12"/>
    </row>
    <row r="29" spans="3:3" x14ac:dyDescent="0.2">
      <c r="C29" s="12"/>
    </row>
    <row r="30" spans="3:3" x14ac:dyDescent="0.2">
      <c r="C30" s="12"/>
    </row>
    <row r="31" spans="3:3" x14ac:dyDescent="0.2">
      <c r="C31" s="12"/>
    </row>
    <row r="32" spans="3:3" x14ac:dyDescent="0.2">
      <c r="C32" s="12"/>
    </row>
    <row r="33" spans="3:3" x14ac:dyDescent="0.2">
      <c r="C33" s="12"/>
    </row>
    <row r="34" spans="3:3" x14ac:dyDescent="0.2">
      <c r="C34" s="12"/>
    </row>
    <row r="35" spans="3:3" x14ac:dyDescent="0.2">
      <c r="C35" s="12"/>
    </row>
    <row r="36" spans="3:3" x14ac:dyDescent="0.2">
      <c r="C36" s="12"/>
    </row>
    <row r="37" spans="3:3" x14ac:dyDescent="0.2">
      <c r="C37" s="12"/>
    </row>
    <row r="38" spans="3:3" x14ac:dyDescent="0.2">
      <c r="C38" s="12"/>
    </row>
    <row r="39" spans="3:3" x14ac:dyDescent="0.2">
      <c r="C39" s="12"/>
    </row>
  </sheetData>
  <hyperlinks>
    <hyperlink ref="A1" location="Main!A1" display="Main" xr:uid="{75FD86F0-21E9-4EFF-929E-B73591C1FED9}"/>
    <hyperlink ref="E15" r:id="rId1" location=":~:text=In%20the%20survey%20period%2C%20the,details%20in%20the%20current%20study." xr:uid="{2DCC1572-BE96-4534-A369-2E3605CE7D38}"/>
    <hyperlink ref="E4" r:id="rId2" xr:uid="{91BBEB2D-8CEB-4B06-A799-C229CA9301A6}"/>
    <hyperlink ref="E9" r:id="rId3" display="Bennett, Elizabeth A., and Janina Grabs. &quot;How can sustainable business models distribute value more equitably in global value chains? Introducing “value chain profit sharing” as an emerging alternative to fair trade, direct trade, or solidarity trade.&quot; Business Ethics, the Environment &amp; Responsibility 34, no. 2 (2025): 581-601." xr:uid="{555E7642-78AB-4ECE-A84D-84F0ACA3B9DF}"/>
  </hyperlinks>
  <pageMargins left="0.7" right="0.7" top="0.75" bottom="0.75" header="0.3" footer="0.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Main</vt:lpstr>
      <vt:lpstr>Literature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Liam R</dc:creator>
  <cp:lastModifiedBy>Liam R</cp:lastModifiedBy>
  <dcterms:created xsi:type="dcterms:W3CDTF">2025-07-01T04:34:02Z</dcterms:created>
  <dcterms:modified xsi:type="dcterms:W3CDTF">2025-07-27T09:05:03Z</dcterms:modified>
</cp:coreProperties>
</file>