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6DEBD638-98B8-43CF-88AA-BCFB392B4BE3}" xr6:coauthVersionLast="47" xr6:coauthVersionMax="47" xr10:uidLastSave="{00000000-0000-0000-0000-000000000000}"/>
  <bookViews>
    <workbookView xWindow="3120" yWindow="1545" windowWidth="22935" windowHeight="13935" activeTab="4" xr2:uid="{79FDA760-7998-4D45-BE32-AB37E2F9AB04}"/>
  </bookViews>
  <sheets>
    <sheet name="Main" sheetId="1" r:id="rId1"/>
    <sheet name="Model" sheetId="2" r:id="rId2"/>
    <sheet name="PLK1" sheetId="8" r:id="rId3"/>
    <sheet name="Literature" sheetId="4" r:id="rId4"/>
    <sheet name="onvansertib" sheetId="3" r:id="rId5"/>
    <sheet name="competitors" sheetId="9" r:id="rId6"/>
    <sheet name="CRDF-004"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4" i="3" l="1"/>
  <c r="D55" i="3"/>
  <c r="K9" i="1" l="1"/>
  <c r="E54" i="3" l="1"/>
  <c r="E55" i="3" s="1"/>
  <c r="E53" i="3"/>
  <c r="F53" i="3" s="1"/>
  <c r="G53" i="3" s="1"/>
  <c r="H53" i="3" s="1"/>
  <c r="I53" i="3" s="1"/>
  <c r="J53" i="3" s="1"/>
  <c r="K53" i="3" s="1"/>
  <c r="L53" i="3" s="1"/>
  <c r="M53" i="3" s="1"/>
  <c r="N53" i="3" s="1"/>
  <c r="O53" i="3" s="1"/>
  <c r="P53" i="3" s="1"/>
  <c r="Q53" i="3" s="1"/>
  <c r="R53" i="3" s="1"/>
  <c r="S53" i="3" s="1"/>
  <c r="T53" i="3" s="1"/>
  <c r="U53" i="3" s="1"/>
  <c r="V53" i="3" s="1"/>
  <c r="F54" i="3" l="1"/>
  <c r="F55" i="3" s="1"/>
  <c r="G54" i="3" l="1"/>
  <c r="G55" i="3" s="1"/>
  <c r="F57" i="3"/>
  <c r="H54" i="3" l="1"/>
  <c r="H55" i="3" s="1"/>
  <c r="G57" i="3"/>
  <c r="I54" i="3" l="1"/>
  <c r="I55" i="3" s="1"/>
  <c r="H57" i="3"/>
  <c r="J54" i="3" l="1"/>
  <c r="J55" i="3" s="1"/>
  <c r="I57" i="3"/>
  <c r="K54" i="3" l="1"/>
  <c r="K55" i="3" s="1"/>
  <c r="J57" i="3"/>
  <c r="L54" i="3" l="1"/>
  <c r="L55" i="3" s="1"/>
  <c r="K57" i="3"/>
  <c r="M54" i="3" l="1"/>
  <c r="M55" i="3" s="1"/>
  <c r="L57" i="3"/>
  <c r="N54" i="3" l="1"/>
  <c r="N55" i="3" s="1"/>
  <c r="M57" i="3"/>
  <c r="O54" i="3" l="1"/>
  <c r="O55" i="3" s="1"/>
  <c r="N57" i="3"/>
  <c r="P54" i="3" l="1"/>
  <c r="P55" i="3" s="1"/>
  <c r="O57" i="3"/>
  <c r="Q54" i="3" l="1"/>
  <c r="Q55" i="3" s="1"/>
  <c r="P57" i="3"/>
  <c r="R54" i="3" l="1"/>
  <c r="R55" i="3" s="1"/>
  <c r="Q57" i="3"/>
  <c r="S54" i="3" l="1"/>
  <c r="S55" i="3" s="1"/>
  <c r="R57" i="3"/>
  <c r="T54" i="3" l="1"/>
  <c r="T55" i="3" s="1"/>
  <c r="S57" i="3"/>
  <c r="U54" i="3" l="1"/>
  <c r="U55" i="3" s="1"/>
  <c r="T57" i="3"/>
  <c r="V54" i="3" l="1"/>
  <c r="U57" i="3"/>
  <c r="K6" i="1"/>
  <c r="K5" i="1"/>
  <c r="K8" i="1" s="1"/>
  <c r="V55" i="3" l="1"/>
  <c r="V57" i="3" s="1"/>
  <c r="E59" i="3" s="1"/>
  <c r="E60" i="3" l="1"/>
  <c r="E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tc={4382AF29-415F-4F37-9F48-FB8CD8FAF520}</author>
  </authors>
  <commentList>
    <comment ref="D54" authorId="0" shapeId="0" xr:uid="{4382AF29-415F-4F37-9F48-FB8CD8FAF520}">
      <text>
        <t xml:space="preserve">[Threaded comment]
Your version of Excel allows you to read this threaded comment; however, any edits to it will get removed if the file is opened in a newer version of Excel. Learn more: https://go.microsoft.com/fwlink/?linkid=870924
Comment:
    Bev naïve mCRC RAS-mut pateints as per press release 1L; 2L only ~ 9500 bev naiive </t>
      </text>
    </comment>
  </commentList>
</comments>
</file>

<file path=xl/sharedStrings.xml><?xml version="1.0" encoding="utf-8"?>
<sst xmlns="http://schemas.openxmlformats.org/spreadsheetml/2006/main" count="251" uniqueCount="207">
  <si>
    <t>Price</t>
  </si>
  <si>
    <t>Shares</t>
  </si>
  <si>
    <t>MC</t>
  </si>
  <si>
    <t>Cash</t>
  </si>
  <si>
    <t>Debt</t>
  </si>
  <si>
    <t>EV</t>
  </si>
  <si>
    <t>Q125</t>
  </si>
  <si>
    <t>Name</t>
  </si>
  <si>
    <t>Indication</t>
  </si>
  <si>
    <t>MOA</t>
  </si>
  <si>
    <t>Economics</t>
  </si>
  <si>
    <t>IP</t>
  </si>
  <si>
    <t>Phase</t>
  </si>
  <si>
    <t>Mark Erlander, Ph.D -- CEO</t>
  </si>
  <si>
    <t>Tod Smeal, Ph.D -- Chief Scientific Officer</t>
  </si>
  <si>
    <t>CRDF-004 results: July 29th 4:30pm EST</t>
  </si>
  <si>
    <t>CRDF-004</t>
  </si>
  <si>
    <t>PLK1</t>
  </si>
  <si>
    <t>Main</t>
  </si>
  <si>
    <t>Relevance</t>
  </si>
  <si>
    <t>Title</t>
  </si>
  <si>
    <t>Read</t>
  </si>
  <si>
    <t>Topic</t>
  </si>
  <si>
    <t>Brand</t>
  </si>
  <si>
    <t>Generic</t>
  </si>
  <si>
    <t>Clinical Trials</t>
  </si>
  <si>
    <t>Competition</t>
  </si>
  <si>
    <t>Physiochemistry</t>
  </si>
  <si>
    <t>II</t>
  </si>
  <si>
    <t>Questions:</t>
  </si>
  <si>
    <t>Any other PLK1 drugs tested in mCRC?</t>
  </si>
  <si>
    <t>onvansertib 20mg+SoC vs. onvansertib 30mg+SoC vs. SoC alone</t>
  </si>
  <si>
    <t>US Patient Pool</t>
  </si>
  <si>
    <t>Revenue</t>
  </si>
  <si>
    <t>NPV</t>
  </si>
  <si>
    <t>Discount</t>
  </si>
  <si>
    <t>Treated</t>
  </si>
  <si>
    <t>Share</t>
  </si>
  <si>
    <t>9: Ahn DH, Ridinger M, Cannon TL, Mendelsohn L, Starr JS, Hubbard JM, Kasi A, Barzi A, Samuëlsz E, Karki A, Subramanian RA, Yemane D, Kim R, Wu CC, Croucher PJP, Smeal T, Kabbinavar FF, Lenz HJ. Onvansertib in Combination With Chemotherapy and Bevacizumab in Second-Line Treatment of &lt;i&gt;KRAS&lt;/i&gt;-Mutant Metastatic Colorectal Cancer: A Single-Arm, Phase II Trial. J Clin Oncol. 2025 Mar;43(7):840-851. doi: 10.1200/JCO-24-01266. Epub 2024 Oct 30. Erratum in: J Clin Oncol. 2025 Jan;43(1):113. doi: 10.1200/JCO-24-02458. PMID: 39475591; PMCID: PMC11856007.</t>
  </si>
  <si>
    <t>8: Erratum: Onvansertib in Combination With Chemotherapy and Bevacizumab in Second-Line Treatment of KRAS-Mutant Metastatic Colorectal Cancer: A Single-Arm, Phase II Trial. J Clin Oncol. 2025 Jan;43(1):113. doi: 10.1200/JCO-24-02458. Epub 2024 Nov 19. Erratum for: J Clin Oncol. 2025 Mar;43(7):840-851. doi: 10.1200/JCO-24-01266. PMID: 39561313.</t>
  </si>
  <si>
    <t>14: Ahn DH, Barzi A, Ridinger M, Samuëlsz E, Subramanian RA, Croucher PJP, Smeal T, Kabbinavar FF, Lenz HJ. Onvansertib in Combination with FOLFIRI and Bevacizumab in Second-Line Treatment of KRAS-Mutant Metastatic Colorectal Cancer: A Phase Ib Clinical Study. Clin Cancer Res. 2024 May 15;30(10):2039-2047. doi: 10.1158/1078-0432.CCR-23-3053. PMID: 38231047; PMCID: PMC11094418.</t>
  </si>
  <si>
    <t>27: Zeidan AM, Ridinger M, Lin TL, Becker PS, Schiller GJ, Patel PA, Spira AI, Tsai ML, Samuëlsz E, Silberman SL, Erlander M, Wang ES. A Phase Ib Study of Onvansertib, a Novel Oral PLK1 Inhibitor, in Combination Therapy for Patients with Relapsed or Refractory Acute Myeloid Leukemia. Clin Cancer Res. 2020 Dec 1;26(23):6132-6140. doi: 10.1158/1078-0432.CCR-20-2586. Epub 2020 Sep 30. PMID: 32998961</t>
  </si>
  <si>
    <t>Search terms="Onvansertib"</t>
  </si>
  <si>
    <t>31: Giordano A, Liu Y, Armeson K, Park Y, Ridinger M, Erlander M, Reuben J, Britten C, Kappler C, Yeh E, Ethier S. Polo-like kinase 1 (Plk1) inhibition synergizes with taxanes in triple negative breast cancer. PLoS One. 2019 Nov 21;14(11):e0224420. doi: 10.1371/journal.pone.0224420. PMID: 31751384; PMCID: PMC6872222.</t>
  </si>
  <si>
    <t xml:space="preserve">30: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 </t>
  </si>
  <si>
    <t>29: Affatato R, Carrassa L, Chilà R, Lupi M, Restelli V, Damia G. Identification of PLK1 as a New Therapeutic Target in Mucinous Ovarian Carcinoma. Cancers (Basel). 2020 Mar 13;12(3):672. doi: 10.3390/cancers12030672. PMID: 32183025; PMCID: PMC7140026.</t>
  </si>
  <si>
    <t>28: Kolosenko I, Palm-Apergi C. Small-molecule inhibitors for targeting polo- like kinase 1. Future Med Chem. 2020 Aug;12(16):1457-1460. doi: 10.4155/fmc-2020-0128. Epub 2020 Jul 8. PMID: 32638616.</t>
  </si>
  <si>
    <t>26: Raab CA, Raab M, Becker S, Strebhardt K. Non-mitotic functions of polo-like kinases in cancer cells. Biochim Biophys Acta Rev Cancer. 2021 Jan;1875(1):188467. doi: 10.1016/j.bbcan.2020.188467. Epub 2020 Nov 7. PMID: 33171265</t>
  </si>
  <si>
    <t>25: Goroshchuk O, Kolosenko I, Kunold E, Vidarsdottir L, Pirmoradian M, Azimi A, Jafari R, Palm-Apergi C. Thermal proteome profiling identifies PIP4K2A and ZADH2 as off-targets of Polo-like kinase 1 inhibitor volasertib. FASEB J. 2021 Jul;35(7):e21741. doi: 10.1096/fj.202100457RR. PMID: 34143546.</t>
  </si>
  <si>
    <t xml:space="preserve">24: Bewersdorf JP, Zeidan AM. Polo-like kinase inhibition as a therapeutic target in acute myeloid leukemia. Oncotarget. 2021 Jun 22;12(13):1314-1317. doi: 10.18632/oncotarget.27919. PMID: 34194628; PMCID: PMC8238245. </t>
  </si>
  <si>
    <t>23: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</si>
  <si>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22: Hagege A, Ambrosetti D, Boyer J, Bozec A, Doyen J, Chamorey E, He X, Bourget I, Rousset J, Saada E, Rastoin O, Parola J, Luciano F, Cao Y, Pagès G, Dufies M. The Polo-like kinase 1 inhibitor onvansertib represents a relevant treatment for head and neck squamous cell carcinoma resistant to cisplatin and radiotherapy. Theranostics. 2021 Sep 21;11(19):9571-9586. doi: 10.7150/thno.61711. PMID: 34646387; PMCID: PMC8490521.</t>
  </si>
  <si>
    <t>21: Su S, Chhabra G, Singh CK, Ndiaye MA, Ahmad N. PLK1 inhibition-based combination therapies for cancer management. Transl Oncol. 2022 Feb;16:101332. doi: 10.1016/j.tranon.2021.101332. Epub 2021 Dec 29. PMID: 34973570; PMCID: PMC8728518.</t>
  </si>
  <si>
    <t>20: Affatato R, Chiappa M, Guffanti F, Ricci F, Formenti L, Fruscio R, Jaconi M, Ridinger M, Erlander M, Damia G. Onvansertib and paclitaxel combined in platinum-resistant ovarian carcinomas. Ther Adv Med Oncol. 2022 May 31;14:17588359221095064. doi: 10.1177/17588359221095064. PMID: 35665077; PMCID: PMC9160919.</t>
  </si>
  <si>
    <t>19: Patterson JC, Varkaris A, Croucher PJP, Ridinger M, Dalrymple S, Nouri M, Xie F, Varmeh S, Jonas O, Whitman MA, Chen S, Rashed S, Makusha L, Luo J, Isaacs JT, Erlander MG, Einstein DJ, Balk SP, Yaffe MB. Plk1 Inhibitors and Abiraterone Synergistically Disrupt Mitosis and Kill Cancer Cells of Disparate Origin Independently of Androgen Receptor Signaling. Cancer Res. 2023 Jan 18;83(2):219-238. doi: 10.1158/0008-5472.CAN-22-1533. PMID: 36413141; PMCID: PMC9852064.</t>
  </si>
  <si>
    <t>18: Wang R, Hou Y, Geng G, Zhu X, Wang Z, Cai W, Ye J, Zhao S, Mi Y, Jiang J. Onvansertib inhibits the proliferation and improves the cisplatin-resistance of lung adenocarcinoma via β-catenin/c-Myc signaling pathway. Am J Cancer Res. 2023 Feb 15;13(2):623-637. PMID: 36895968; PMCID: PMC9989612.</t>
  </si>
  <si>
    <t>17: Lu J, Lei H, Bai X, Wang W, Liu C, Yang Y, Zou F, Wang L, Wang Y, Du G, Wang X, Sun C, Yu L, Ma M, Ye L, Wang H, Tian J, Zhang J. Design, synthesis, and biological evaluation of novel molecules as potent inhibitors of PLK1. Bioorg Chem. 2023 Oct;139:106711. doi: 10.1016/j.bioorg.2023.106711. Epub 2023 Jul 13. PMID: 37473479.</t>
  </si>
  <si>
    <t>16: Ansari WA, Rab SO, Saquib M, Sarfraz A, Hussain MK, Akhtar MS, Ahmad I, Khan MF. Pentafuhalol-B, a Phlorotannin from Brown Algae, Strongly Inhibits the PLK-1 Overexpression in Cancer Cells as Revealed by Computational Analysis. Molecules. 2023 Aug 3;28(15):5853. doi: 10.3390/molecules28155853. PMID: 37570823; PMCID: PMC10421442.</t>
  </si>
  <si>
    <t>15: Croucher PJP, Ridinger M, Becker PS, Lin TL, Silberman SL, Wang ES, Zeidan AM. Spliceosome mutations are associated with clinical response in a phase 1b/2 study of the PLK1 inhibitor onvansertib in combination with decitabine in relapsed or refractory acute myeloid leukemia. Ann Hematol. 2023 Nov;102(11):3049-3059. doi: 10.1007/s00277-023-05442-9. Epub 2023 Sep 13. PMID: 37702821; PMCID: PMC10567832.</t>
  </si>
  <si>
    <t>13: Stebbing J, Bullock AJ. Polo-like Kinase 1 Inhibition in KRAS-Mutated Metastatic Colorectal Cancer. Clin Cancer Res. 2024 May 15;30(10):2005-2007. doi: 10.1158/1078-0432.CCR-24-0251. PMID: 38470499.</t>
  </si>
  <si>
    <t>12: Nouri M, Varkaris A, Ridinger M, Dalrymple SL, Dennehy CM, Isaacs JT, Einstein DJ, Brennen WN, Balk SP. AKT Inhibition Sensitizes to Polo-Like Kinase 1 Inhibitor Onvansertib in Prostate Cancer. Mol Cancer Ther. 2024 Oct 1;23(10):1404-1417. doi: 10.1158/1535-7163.MCT-23-0933. PMID: 38894678; PMCID: PMC11444904.</t>
  </si>
  <si>
    <t>11: Chiappa M, Decio A, Guarrera L, Mengoli I, Karki A, Yemane D, Ghilardi C, Scanziani E, Canesi S, Barbera MC, Craparotta I, Bolis M, Fruscio R, Grasselli C, Ceruti T, Zucchetti M, Patterson JC, Lu RA, Yaffe MB, Ridinger M, Damia G, Guffanti F. Onvansertib treatment overcomes olaparib resistance in high-grade ovarian carcinomas. Cell Death Dis. 2024 Jul 22;15(7):521. doi: 10.1038/s41419-024-06894-1. PMID: 39039067; PMCID: PMC11263393.</t>
  </si>
  <si>
    <t>10: Sreekumar S, Montaudon E, Klein D, Gonzalez ME, Painsec P, Derrien H, Sourd L, Smeal T, Marangoni E, Ridinger M. PLK1 Inhibitor Onvansertib Enhances the Efficacy of Alpelisib in &lt;i&gt;PIK3CA&lt;/i&gt;-Mutated HR-Positive Breast Cancer Resistant to Palbociclib and Endocrine Therapy: Preclinical Insights. Cancers (Basel). 2024 Sep 25;16(19):3259. doi: 10.3390/cancers16193259. PMID: 39409880; PMCID: PMC11476299.</t>
  </si>
  <si>
    <t>7: Kim DE, Oh HJ, Kim HJ, Kim YB, Kim ST, Yim H. Synergistic two-step inhibition approach using a combination of trametinib and onvansertib in KRAS and TP53-mutated colorectal adenocarcinoma. Biomed Pharmacother. 2025 Jan;182:117796. doi: 10.1016/j.biopha.2024.117796. Epub 2024 Dec 28. PMID: 39731938</t>
  </si>
  <si>
    <t>6: Petrella S, Colombo M, Marabese M, Grasselli C, Panfili A, Chiappa M, Sancisi V, Craparotta I, Barbera MC, Cassanmagnago GA, Bolis M, Damia G. Onvansertib and Navitoclax Combination as a New Therapeutic Option for Mucinous Ovarian Carcinoma. Int J Mol Sci. 2025 Jan 8;26(2):472. doi: 10.3390/ijms26020472. PMID: 39859203; PMCID: PMC11765470.</t>
  </si>
  <si>
    <t>5: Zhang G, Pannucci A, Ivanov AA, Switchenko J, Sun SY, Sica GL, Liu Z, Huang Y, Schmitz JC, Owonikoko TK. Polo-like Kinase 1 Inhibitors Demonstrate In Vitro and In Vivo Efficacy in Preclinical Models of Small Cell Lung Cancer. Cancers (Basel). 2025 Jan 28;17(3):446. doi: 10.3390/cancers17030446. PMID: 39941812; PMCID: PMC11815996.</t>
  </si>
  <si>
    <t>4: Sinha N, Shen X, Haag J, Chen S, Zhang H, John C, Sun W, Emanuele M, Zhou C, Bae-Jump V. Onvansertib exhibits anti-proliferative and anti-invasive effects in endometrial cancer. Front Pharmacol. 2025 Mar 17;16:1545038. doi: 10.3389/fphar.2025.1545038. PMID: 40166466; PMCID: PMC11955691.</t>
  </si>
  <si>
    <t>3: Fries BD, Sekera ER, Holbrook JH, Hummon AB. Multi-Omic Evaluation of PLK1 Inhibitor-Onvansertib-In Colorectal Cancer Spheroids. J Mass Spectrom. 2025 May;60(5):e5137. doi: 10.1002/jms.5137. PMID: 40197665; PMCID: PMC11976698.</t>
  </si>
  <si>
    <t>2: Haag JG, Shen X, Sinha N, Chen S, Deng B, Zhang H, John C, Sun W, Emanuele M, Zhou C, Bae-Jump V. Onvansertib inhibits cell proliferation and increases sensitivity to paclitaxel in uterine serous cancer cells. Am J Cancer Res. 2025 Apr 15;15(4):1719-1732. doi: 10.62347/LIZG3616. PMID: 40371133; PMCID: PMC12070104.</t>
  </si>
  <si>
    <t>1: Guffanti F, Mengoli I, Ricci F, Perotti L, Capellini E, Sala L, Canesi S, Wu CC, Fruscio R, Ridinger M, Damia G, Chiappa M. Onvansertib-Based Second-Line Therapies in Combination with Gemcitabine and Carboplatin in Patient-Derived Platinum-Resistant Ovarian Carcinomas. Int J Mol Sci. 2025 Jun 14;26(12):5708. doi: 10.3390/ijms26125708. PMID: 40565172; PMCID: PMC12193480.</t>
  </si>
  <si>
    <t>Phase Ib in Leukemia</t>
  </si>
  <si>
    <t>Phase Ib in RAS-mut mCRC</t>
  </si>
  <si>
    <t>Phase II in RAS-mut mCRC</t>
  </si>
  <si>
    <t>Phase II Correction</t>
  </si>
  <si>
    <t>NCT06106308</t>
  </si>
  <si>
    <t>Phase II "CRDF-004" in RAS-mut mCRC n=113 NCT:NCT06106308</t>
  </si>
  <si>
    <t>Trial</t>
  </si>
  <si>
    <t>n</t>
  </si>
  <si>
    <t>CT First Record</t>
  </si>
  <si>
    <t>Study Start</t>
  </si>
  <si>
    <t>Inclusion Criteria</t>
  </si>
  <si>
    <t>Sites</t>
  </si>
  <si>
    <t>Interventions</t>
  </si>
  <si>
    <t>Primary Endpoint</t>
  </si>
  <si>
    <t>Secondary Endpoint</t>
  </si>
  <si>
    <t>NCT</t>
  </si>
  <si>
    <t>41; 41 USA</t>
  </si>
  <si>
    <t>KRAS or NRAS mutation in mCRC</t>
  </si>
  <si>
    <t>ECOG performance status of 0 or 1</t>
  </si>
  <si>
    <t>onvansertib 20mg+SoC</t>
  </si>
  <si>
    <t>onvansertib 30mg+SoC</t>
  </si>
  <si>
    <t>cetuximab, panitumumab</t>
  </si>
  <si>
    <t>SoC (FOLFIRI+bevacizumab)</t>
  </si>
  <si>
    <t>SoC (FOLFOX+bevacizumab)</t>
  </si>
  <si>
    <t>Experimental</t>
  </si>
  <si>
    <t>ORR defined as the proportion of participants who achieved a BOR of CR or PR per RECIST Version 1.1 from randomization until disease progression or death as determined by blinded independent central review for 1 year</t>
  </si>
  <si>
    <t>PFS</t>
  </si>
  <si>
    <t>DOR</t>
  </si>
  <si>
    <t>AE</t>
  </si>
  <si>
    <t>DCR (Disease Control Rate)</t>
  </si>
  <si>
    <t>OS (Overall Survival)</t>
  </si>
  <si>
    <t>OR (Overall Response)</t>
  </si>
  <si>
    <t>California</t>
  </si>
  <si>
    <t>(Onvansertib)</t>
  </si>
  <si>
    <t>RAS-mutated mCRC; mPDAC; SCLC; TNBC</t>
  </si>
  <si>
    <t>https://doi.org/10.3111/13696998.2015.1105230</t>
  </si>
  <si>
    <t>Price per competition</t>
  </si>
  <si>
    <t>Not S.S?</t>
  </si>
  <si>
    <t>https://investors.cardiffoncology.com/news-events/press-releases</t>
  </si>
  <si>
    <t>PLK1 inhibitor, Ki 2nM?</t>
  </si>
  <si>
    <t>Search terms="NMS-P937"</t>
  </si>
  <si>
    <t>Search terms="NMS-1286937"</t>
  </si>
  <si>
    <t>3: Weiss GJ, Jameson G, Von Hoff DD, Valsasina B, Davite C, Di Giulio C, Fiorentini F, Alzani R, Carpinelli P, Di Sanzo A, Galvani A, Isacchi A, Ramanathan RK. Phase I dose escalation study of NMS-1286937, an orally available Polo-Like Kinase 1 inhibitor, in patients with advanced or metastatic solid tumors. Invest New Drugs. 2018 Feb;36(1):85-95. doi: 10.1007/s10637-017-0491-7. Epub 2017 Jul 20. PMID: 28726132.</t>
  </si>
  <si>
    <t>2: Borba JVB, Silva AC, Ramos PIP, Grazzia N, Miguel DC, Muratov EN, Furnham N, Andrade CH. Unveiling the Kinomes of &lt;i&gt;Leishmania infantum&lt;/i&gt; and &lt;i&gt;L. braziliensis&lt;/i&gt; Empowers the Discovery of New Kinase Targets and Antileishmanial Compounds. Comput Struct Biotechnol J. 2019 Feb 8;17:352-361. doi: 10.1016/j.csbj.2019.02.005. PMID: 30949306; PMCID: PMC6429582.</t>
  </si>
  <si>
    <t>1: Su S, Chhabra G, Singh CK, Ndiaye MA, Ahmad N. PLK1 inhibition-based combination therapies for cancer management. Transl Oncol. 2022 Feb;16:101332. doi: 10.1016/j.tranon.2021.101332. Epub 2021 Dec 29. PMID: 34973570; PMCID: PMC8728518.</t>
  </si>
  <si>
    <t>9: Beria I, Bossi RT, Brasca MG, Caruso M, Ceccarelli W, Fachin G, Fasolini M, Forte B, Fiorentini F, Pesenti E, Pezzetta D, Posteri H, Scolaro A, Re Depaolini S, Valsasina B. NMS-P937, a 4,5-dihydro-1H-pyrazolo[4,3-h]quinazoline derivative as potent and selective Polo-like kinase 1 inhibitor. Bioorg Med Chem Lett. 2011 May 15;21(10):2969-74. doi: 10.1016/j.bmcl.2011.03.054. Epub 2011 Mar 21. PMID: 21470862</t>
  </si>
  <si>
    <t>8: Valsasina B, Beria I, Alli C, Alzani R, Avanzi N, Ballinari D, Cappella P, Caruso M, Casolaro A, Ciavolella A, Cucchi U, De Ponti A, Felder E, Fiorentini F, Galvani A, Gianellini LM, Giorgini ML, Isacchi A, Lansen J, Pesenti E, Rizzi S, Rocchetti M, Sola F, Moll J. NMS-P937, an orally available, specific small- molecule polo-like kinase 1 inhibitor with antitumor activity in solid and hematologic malignancies. Mol Cancer Ther. 2012 Apr;11(4):1006-16. doi: hematologic malignancies. Mol Cancer Ther. 2012 Apr;11(4):1006-16. doi: v</t>
  </si>
  <si>
    <t>7: Casolaro A, Golay J, Albanese C, Ceruti R, Patton V, Cribioli S, Pezzoni A, Losa M, Texido G, Giussani U, Marchesi F, Amboldi N, Valsasina B, Bungaro S, Cazzaniga G, Rambaldi A, Introna M, Pesenti E, Alzani R. The Polo-Like Kinase 1 (PLK1) inhibitor NMS-P937 is effective in a new model of disseminated primary CD56+ acute monoblastic leukaemia. PLoS One. 2013;8(3):e58424. doi: 10.1371/journal.pone.0058424. Epub 2013 Mar 8. PMID: 23520509; PMCID: PMC3592825.</t>
  </si>
  <si>
    <t>6: Hartsink-Segers SA, Exalto C, Allen M, Williamson D, Clifford SC, Horstmann M, Caron HN, Pieters R, Den Boer ML. Inhibiting Polo-like kinase 1 causes growth reduction and apoptosis in pediatric acute lymphoblastic leukemia cells. Haematologica. 2013 Oct;98(10):1539-46. doi: 10.3324/haematol.2013.084434. Epub 2013 Jun 10. PMID: 23753023; PMCID: PMC3789458.</t>
  </si>
  <si>
    <t>5: Sero V, Tavanti E, Vella S, Hattinger CM, Fanelli M, Michelacci F, Versteeg R, Valsasina B, Gudeman B, Picci P, Serra M. Targeting polo-like kinase 1 by NMS-P937 in osteosarcoma cell lines inhibits tumor cell growth and partially overcomes drug resistance. Invest New Drugs. 2014 Dec;32(6):1167-80. doi: 10.1007/s10637-014-0158-6. Epub 2014 Sep 7. PMID: 25193492.</t>
  </si>
  <si>
    <t>4: Kudo M, Zalles N, Distefano R, Nigita G, Veneziano D, Gasparini P, Croce CM. Synergistic apoptotic effect of miR-183-5p and Polo-Like kinase 1 inhibitor NMS-P937 in breast cancer cells. Cell Death Differ. 2022 Feb;29(2):407-419. doi: 10.1038/s41418-021-00864-2. Epub 2021 Sep 24. PMID: 34561554; PMCID: PMC8816952.</t>
  </si>
  <si>
    <t>3: Zhao S, Li Y, Li G, Ye J, Wang R, Zhang X, Li F, Gao C, Li J, Jiang J, Mi Y. PI3K/mTOR inhibitor VS-5584 combined with PLK1 inhibitor exhibits synergistic anti-cancer effects on non-small cell lung cancer. Eur J Pharmacol. 2023 Oct 15;957:176004. doi: 10.1016/j.ejphar.2023.176004. Epub 2023 Aug 23. PMID: 37625683</t>
  </si>
  <si>
    <t>2: Gao J, Huang W, Zhao S, Wang R, Wang Z, Ye J, Lin L, Cai W, Mi Y. Polo-like kinase 1 inhibitor NMS-P937 represses nasopharyngeal carcinoma progression via induction of mitotic abnormalities. J Biochem Mol Toxicol. 2024 Jan;38(1):e23590. doi: 10.1002/jbt.23590. Epub 2023 Nov 30. PMID: 38037286.</t>
  </si>
  <si>
    <t>1: Zhang T, Deng X, Jin H, Peng Z, Hsueh YC, Zhang C, Niu G, Yang J. The effect of deuterated PLK1 inhibitor on its safety and efficacy &lt;i&gt;in vivo&lt;/i&gt;. Front Oncol. 2025 Mar 21;15:1510052. doi: 10.3389/fonc.2025.1510052. PMID: 40190550; PMCID: PMC11968394.</t>
  </si>
  <si>
    <t>Phase Ib/II "TROV-054" in RAS-mut mCRC n=68 NCT:NCT03829410</t>
  </si>
  <si>
    <t>Phase II "CRDF-001" in PDAC n=43 NCT:NCT04752696</t>
  </si>
  <si>
    <t>Phase II "22-008" in TNBC n=50 NCT:NCT05383196</t>
  </si>
  <si>
    <t>mCRC RAS-mut, mPDAC, SCLC, TNBC</t>
  </si>
  <si>
    <t>Failed P.E (26% ORR)</t>
  </si>
  <si>
    <t>BV/share</t>
  </si>
  <si>
    <t>grade 3/4 AE 62%</t>
  </si>
  <si>
    <t>multiple failures of Plk1 inhibitors in oncology</t>
  </si>
  <si>
    <t xml:space="preserve">it failed its previous phase 2 so theyre doing another with just the subgroup </t>
  </si>
  <si>
    <t>A fisher's exact test on the first IA yields a p value of ~0.4 for both the pooled onvansertib &amp; 30mg onvansertib</t>
  </si>
  <si>
    <t>Onvansertib is a P-gp substrate. This means with all the bear thesis around insufficient exposure as mono or combo, I still overestimated the tumor tissue exposure.</t>
  </si>
  <si>
    <t>Onvansertib’s 30 mg QD x 5d dosing yields brief IC50 exposure (~4 hours per dose), totaling ~20 hours above 212 ng/ml across the 21 day cycle.</t>
  </si>
  <si>
    <t>Conclusion: With 30mg QD x 5d, onvansertib *only briefly* touches the IC50 (usual practice is IC90, nvm) under free-drug hypothesis. For highly sensitive tumor, this dose might modestly synergize with SOC, but will need large N to show any stat significance, if there is any.</t>
  </si>
  <si>
    <t>the exposure on day 1 won't be sufficient.</t>
  </si>
  <si>
    <t>Back when it was called NMS-1286937, 45mg and 64mg doses were found not to impact pHH3 levels (Weiss GJ, 2017) (notorious PD biomarker for Plk1 inhibition)</t>
  </si>
  <si>
    <t>Bev naive pts historically respond better when given bev... and bev exposed pts are showing no signs of activity at all.</t>
  </si>
  <si>
    <t>page 23. This is how Cardiff justified the doses for the mCRPC trial. 10x IC50 = 32.5ng/ml = 61nM (confirmed Fu,p=0.1) so IC50 = 6nM in vitro However, - 10nM onva on a CRPC cell line = 90% viability - &lt;25nM onva on a CRC cell line = 99% viability</t>
  </si>
  <si>
    <t>MWt=532 g/mol Fu,p ~ 0.1 IC50 for the *most sensitivie CRC cell line* ~ 0.04uM min efficacious total concentration = 0.04*MWt/Fu,p = 212 ng/ml The drug candidate (assuming 30mg QD) is mildly active on tumor for 4hr every 15 days</t>
  </si>
  <si>
    <t>Extra Cost to finish drug:</t>
  </si>
  <si>
    <t>Volasertib</t>
  </si>
  <si>
    <t>Result</t>
  </si>
  <si>
    <t>III</t>
  </si>
  <si>
    <t>Failed</t>
  </si>
  <si>
    <t>Is it bev driving the ORR because they didn’t have it before?</t>
  </si>
  <si>
    <t>ongoing recruitment</t>
  </si>
  <si>
    <t>Market Prob of Drug Success:</t>
  </si>
  <si>
    <t>NMS-1286937, NMS-P937, PCM-075</t>
  </si>
  <si>
    <t>Search terms="PCM-075"</t>
  </si>
  <si>
    <t>3: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t>
  </si>
  <si>
    <t>2: Wang D, Pierce A, Veo B, Fosmire S, Danis E, Donson A, Venkataraman S, Vibhakar R. A Regulatory Loop of FBXW7-MYC-PLK1 Controls Tumorigenesis of MYC- Driven Medulloblastoma. Cancers (Basel). 2021 Jan 21;13(3):387. doi: 10.3390/cancers13030387. PMID: 33494392; PMCID: PMC7865656.</t>
  </si>
  <si>
    <t>1: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</si>
  <si>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onvansertib, 1-(2-hydroxyethyl)-8-[5-(4-methylpiperazin-1-yl)-2-(trifluoromethoxy)anilino]-4,5-dihydropyrazolo[4,3-h]quinazoline-3-carboxamide</t>
  </si>
  <si>
    <t>532.5MW, 2 logP, 3 HBD, 12 HBA, 7 RB</t>
  </si>
  <si>
    <t>PK</t>
  </si>
  <si>
    <t>ADME</t>
  </si>
  <si>
    <t>Efflux ratio 5.6 (P-gp), PPB 95% at 10uM 91% at 50uM, 22% oral bioavaliability, Mean Cmax 163-191ng/ml, AUC0-24 ~ 2000+-700 as per (Beria, 2011)</t>
  </si>
  <si>
    <t>Notes</t>
  </si>
  <si>
    <t>Leukemia?</t>
  </si>
  <si>
    <t>Phase II "ONSEMBLE/CRDF-003" in RAS-mutated mCRC n=23 NCT:NCT05593328</t>
  </si>
  <si>
    <t>Used post-hoc analysis (n=4; wide SD prob not S.S) to say bev-naiive patients responded better (they should respond better anyways?)</t>
  </si>
  <si>
    <t>t-test P value = 0.8344 for Bev Naiive group</t>
  </si>
  <si>
    <t>30mg only p value =0.1 for bev naiive</t>
  </si>
  <si>
    <t>Phase I "" in metastatic solid tumor n=21 NCT:NCT01014429</t>
  </si>
  <si>
    <t>P.E. MTD and DLTS; S.E. PK/PD</t>
  </si>
  <si>
    <t>Nerviano Medical Sciences 2011 study</t>
  </si>
  <si>
    <t>DLTs 50% in 18mg/m^2, 14% in 15mg, 11% in 12mg</t>
  </si>
  <si>
    <t>TEAEs related to onvansertib 57%; Serious TEAE related to onvansertib 2%</t>
  </si>
  <si>
    <t>15mg ORR</t>
  </si>
  <si>
    <t>15mg DCR</t>
  </si>
  <si>
    <t>n=53</t>
  </si>
  <si>
    <t>15mg PFS</t>
  </si>
  <si>
    <t>15mg DOR</t>
  </si>
  <si>
    <t>12 months</t>
  </si>
  <si>
    <t>8 months</t>
  </si>
  <si>
    <t>15mg OS</t>
  </si>
  <si>
    <t>?</t>
  </si>
  <si>
    <t>15mg MAF</t>
  </si>
  <si>
    <t>n=47</t>
  </si>
  <si>
    <t>Plasma PK (SD)</t>
  </si>
  <si>
    <t>0.34ng/mL (0.345)</t>
  </si>
  <si>
    <t>n=10</t>
  </si>
  <si>
    <t>15mg ORR (1L)</t>
  </si>
  <si>
    <t>15mg ORR (2L)</t>
  </si>
  <si>
    <t>n=13</t>
  </si>
  <si>
    <t>n=40</t>
  </si>
  <si>
    <t>BI-2536</t>
  </si>
  <si>
    <t>Phase Ib/II in leukemia</t>
  </si>
  <si>
    <t>Preclinical</t>
  </si>
  <si>
    <t>RAS-mut mCRC</t>
  </si>
  <si>
    <t>CRC</t>
  </si>
  <si>
    <t>Phase I PK, biomarkers not S.S</t>
  </si>
  <si>
    <t>co-developed w/ pfizer; 100% economics; Bought from NMS</t>
  </si>
  <si>
    <t>RAS-mut mCRC 1L</t>
  </si>
  <si>
    <t>Phase II "TROV-053" in mCRPC n=72 NCT03414034</t>
  </si>
  <si>
    <t>Mross, K., Dittrich, C., Aulitzky, W. et al. A randomised phase II trial of the Polo-like kinase inhibitor BI 2536 in chemo-naïve patients with unresectable exocrine adenocarcinoma of the pancreas – a study within the Central European Society Anticancer Drug Research (CESAR) collaborative network. Br J Cancer 107, 280–286 (2012). https://doi.org/10.1038/bjc.2012.257</t>
  </si>
  <si>
    <t>Source</t>
  </si>
  <si>
    <t>Döhner H, Symeonidis A, Deeren D, Demeter J, Sanz MA, Anagnostopoulos A, Esteve J, Fiedler W, Porkka K, Kim HJ, Lee JH, Usuki K, D'Ardia S, Won Jung C, Salamero O, Horst HA, Recher C, Rousselot P, Sandhu I, Theunissen K, Thol F, Döhner K, Teleanu V, DeAngelo DJ, Naoe T, Sekeres MA, Belsack V, Ge M, Taube T, Ottmann OG. Adjunctive Volasertib in Patients With Acute Myeloid Leukemia not Eligible for Standard Induction Therapy: A Randomized, Phase 3 Trial. Hemasphere. 2021 Aug 2;5(8):e617. doi: 10.1097/HS9.0000000000000617. PMID: 34350385; PMCID: PMC8328241.</t>
  </si>
  <si>
    <t>Smith, L., Farzan, R., Ali, S. et al. The responses of cancer cells to PLK1 inhibitors reveal a novel protective role for p53 in maintaining centrosome separation. Sci Rep 7, 16115 (2017). https://doi.org/10.1038/s41598-017-16394-2</t>
  </si>
  <si>
    <t>co-developed w/ pfizer; Bought from NMS; 100% economics</t>
  </si>
  <si>
    <t>cetuximab</t>
  </si>
  <si>
    <t>mAb</t>
  </si>
  <si>
    <t>interim data:</t>
  </si>
  <si>
    <t>more interim data 7/29/2025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</si>
</sst>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4" fontId="0" fillId="0" borderId="0" xfId="0" applyNumberFormat="1"/>
    <xf numFmtId="3" fontId="0" fillId="0" borderId="0" xfId="0" applyNumberFormat="1"/>
    <xf numFmtId="0" fontId="0" fillId="0" borderId="0" xfId="0" applyAlignment="1">
      <alignment horizontal="center"/>
    </xf>
    <xf numFmtId="0" fontId="1" fillId="0" borderId="0" xfId="0" applyFont="1"/>
    <xf numFmtId="0" fontId="2" fillId="0" borderId="0" xfId="1"/>
    <xf numFmtId="0" fontId="2" fillId="0" borderId="4" xfId="1" applyBorder="1"/>
    <xf numFmtId="0" fontId="0" fillId="0" borderId="5"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xf numFmtId="9" fontId="0" fillId="0" borderId="0" xfId="0" applyNumberFormat="1"/>
    <xf numFmtId="38" fontId="0" fillId="0" borderId="0" xfId="0" applyNumberFormat="1"/>
    <xf numFmtId="14" fontId="0" fillId="0" borderId="0" xfId="0" applyNumberFormat="1"/>
    <xf numFmtId="0" fontId="2" fillId="0" borderId="1" xfId="1" applyBorder="1"/>
    <xf numFmtId="0" fontId="0" fillId="0" borderId="2" xfId="0" applyBorder="1"/>
    <xf numFmtId="0" fontId="0" fillId="0" borderId="2" xfId="0" applyBorder="1" applyAlignment="1">
      <alignment horizontal="center"/>
    </xf>
    <xf numFmtId="0" fontId="0" fillId="0" borderId="3" xfId="0" applyBorder="1"/>
    <xf numFmtId="0" fontId="0" fillId="0" borderId="6" xfId="0" applyBorder="1"/>
    <xf numFmtId="164" fontId="0" fillId="0" borderId="0" xfId="0" applyNumberFormat="1"/>
    <xf numFmtId="9" fontId="1" fillId="0" borderId="0" xfId="0" applyNumberFormat="1" applyFont="1"/>
    <xf numFmtId="0" fontId="3"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jpe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76</xdr:row>
      <xdr:rowOff>9525</xdr:rowOff>
    </xdr:from>
    <xdr:to>
      <xdr:col>11</xdr:col>
      <xdr:colOff>76200</xdr:colOff>
      <xdr:row>100</xdr:row>
      <xdr:rowOff>38099</xdr:rowOff>
    </xdr:to>
    <xdr:pic>
      <xdr:nvPicPr>
        <xdr:cNvPr id="2" name="Picture 1" descr="Image">
          <a:extLst>
            <a:ext uri="{FF2B5EF4-FFF2-40B4-BE49-F238E27FC236}">
              <a16:creationId xmlns:a16="http://schemas.microsoft.com/office/drawing/2014/main" id="{9D2E6D05-3176-5A0A-A35D-5A41E4938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9725025"/>
          <a:ext cx="7267575" cy="391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101</xdr:row>
      <xdr:rowOff>76200</xdr:rowOff>
    </xdr:from>
    <xdr:to>
      <xdr:col>11</xdr:col>
      <xdr:colOff>400050</xdr:colOff>
      <xdr:row>115</xdr:row>
      <xdr:rowOff>97670</xdr:rowOff>
    </xdr:to>
    <xdr:pic>
      <xdr:nvPicPr>
        <xdr:cNvPr id="4" name="Picture 3" descr="Image">
          <a:extLst>
            <a:ext uri="{FF2B5EF4-FFF2-40B4-BE49-F238E27FC236}">
              <a16:creationId xmlns:a16="http://schemas.microsoft.com/office/drawing/2014/main" id="{B2F312F6-28CF-716F-F6BE-B92FA78834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9575" y="13839825"/>
          <a:ext cx="7515225" cy="2288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133350</xdr:colOff>
      <xdr:row>116</xdr:row>
      <xdr:rowOff>28576</xdr:rowOff>
    </xdr:from>
    <xdr:to>
      <xdr:col>11</xdr:col>
      <xdr:colOff>35494</xdr:colOff>
      <xdr:row>138</xdr:row>
      <xdr:rowOff>66676</xdr:rowOff>
    </xdr:to>
    <xdr:pic>
      <xdr:nvPicPr>
        <xdr:cNvPr id="5" name="Picture 4" descr="Image">
          <a:extLst>
            <a:ext uri="{FF2B5EF4-FFF2-40B4-BE49-F238E27FC236}">
              <a16:creationId xmlns:a16="http://schemas.microsoft.com/office/drawing/2014/main" id="{C485C361-314E-B023-8512-9EC649828D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6725" y="16221076"/>
          <a:ext cx="7093519"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140</xdr:row>
      <xdr:rowOff>19050</xdr:rowOff>
    </xdr:from>
    <xdr:to>
      <xdr:col>7</xdr:col>
      <xdr:colOff>524606</xdr:colOff>
      <xdr:row>184</xdr:row>
      <xdr:rowOff>124834</xdr:rowOff>
    </xdr:to>
    <xdr:pic>
      <xdr:nvPicPr>
        <xdr:cNvPr id="7" name="Picture 6">
          <a:extLst>
            <a:ext uri="{FF2B5EF4-FFF2-40B4-BE49-F238E27FC236}">
              <a16:creationId xmlns:a16="http://schemas.microsoft.com/office/drawing/2014/main" id="{6FD15D32-FA5A-73EC-9A2C-51A0C3729F12}"/>
            </a:ext>
          </a:extLst>
        </xdr:cNvPr>
        <xdr:cNvPicPr>
          <a:picLocks noChangeAspect="1"/>
        </xdr:cNvPicPr>
      </xdr:nvPicPr>
      <xdr:blipFill>
        <a:blip xmlns:r="http://schemas.openxmlformats.org/officeDocument/2006/relationships" r:embed="rId4"/>
        <a:stretch>
          <a:fillRect/>
        </a:stretch>
      </xdr:blipFill>
      <xdr:spPr>
        <a:xfrm>
          <a:off x="371475" y="21393150"/>
          <a:ext cx="5239481" cy="7230484"/>
        </a:xfrm>
        <a:prstGeom prst="rect">
          <a:avLst/>
        </a:prstGeom>
      </xdr:spPr>
    </xdr:pic>
    <xdr:clientData/>
  </xdr:twoCellAnchor>
  <xdr:twoCellAnchor editAs="oneCell">
    <xdr:from>
      <xdr:col>12</xdr:col>
      <xdr:colOff>70675</xdr:colOff>
      <xdr:row>105</xdr:row>
      <xdr:rowOff>57150</xdr:rowOff>
    </xdr:from>
    <xdr:to>
      <xdr:col>21</xdr:col>
      <xdr:colOff>495300</xdr:colOff>
      <xdr:row>132</xdr:row>
      <xdr:rowOff>47626</xdr:rowOff>
    </xdr:to>
    <xdr:pic>
      <xdr:nvPicPr>
        <xdr:cNvPr id="8" name="Picture 7" descr="Image">
          <a:extLst>
            <a:ext uri="{FF2B5EF4-FFF2-40B4-BE49-F238E27FC236}">
              <a16:creationId xmlns:a16="http://schemas.microsoft.com/office/drawing/2014/main" id="{45EF1F3F-4D21-A582-7E7D-34B16651829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205025" y="15763875"/>
          <a:ext cx="5911025" cy="436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273494</xdr:colOff>
      <xdr:row>162</xdr:row>
      <xdr:rowOff>39220</xdr:rowOff>
    </xdr:from>
    <xdr:to>
      <xdr:col>17</xdr:col>
      <xdr:colOff>537883</xdr:colOff>
      <xdr:row>192</xdr:row>
      <xdr:rowOff>45136</xdr:rowOff>
    </xdr:to>
    <xdr:pic>
      <xdr:nvPicPr>
        <xdr:cNvPr id="9" name="Picture 8" descr="Image">
          <a:extLst>
            <a:ext uri="{FF2B5EF4-FFF2-40B4-BE49-F238E27FC236}">
              <a16:creationId xmlns:a16="http://schemas.microsoft.com/office/drawing/2014/main" id="{68816F24-B359-9A47-6AFE-EAF870CC82B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954876" y="24199102"/>
          <a:ext cx="5710448" cy="4712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281829</xdr:colOff>
      <xdr:row>148</xdr:row>
      <xdr:rowOff>92449</xdr:rowOff>
    </xdr:from>
    <xdr:to>
      <xdr:col>19</xdr:col>
      <xdr:colOff>392206</xdr:colOff>
      <xdr:row>161</xdr:row>
      <xdr:rowOff>110851</xdr:rowOff>
    </xdr:to>
    <xdr:pic>
      <xdr:nvPicPr>
        <xdr:cNvPr id="10" name="Picture 9" descr="Image">
          <a:extLst>
            <a:ext uri="{FF2B5EF4-FFF2-40B4-BE49-F238E27FC236}">
              <a16:creationId xmlns:a16="http://schemas.microsoft.com/office/drawing/2014/main" id="{696482E5-C414-86D4-52A3-0084FDEBB85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63211" y="22055978"/>
          <a:ext cx="6766671" cy="2057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159684</xdr:colOff>
      <xdr:row>133</xdr:row>
      <xdr:rowOff>133057</xdr:rowOff>
    </xdr:from>
    <xdr:to>
      <xdr:col>20</xdr:col>
      <xdr:colOff>536202</xdr:colOff>
      <xdr:row>147</xdr:row>
      <xdr:rowOff>69478</xdr:rowOff>
    </xdr:to>
    <xdr:pic>
      <xdr:nvPicPr>
        <xdr:cNvPr id="11" name="Picture 10" descr="Image">
          <a:extLst>
            <a:ext uri="{FF2B5EF4-FFF2-40B4-BE49-F238E27FC236}">
              <a16:creationId xmlns:a16="http://schemas.microsoft.com/office/drawing/2014/main" id="{132FD538-32AD-3486-DC5B-893BA4263FC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684434" y="19078282"/>
          <a:ext cx="5862918" cy="2203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33618</xdr:colOff>
      <xdr:row>185</xdr:row>
      <xdr:rowOff>100853</xdr:rowOff>
    </xdr:from>
    <xdr:to>
      <xdr:col>8</xdr:col>
      <xdr:colOff>211648</xdr:colOff>
      <xdr:row>208</xdr:row>
      <xdr:rowOff>19050</xdr:rowOff>
    </xdr:to>
    <xdr:pic>
      <xdr:nvPicPr>
        <xdr:cNvPr id="12" name="Picture 11" descr="Image">
          <a:extLst>
            <a:ext uri="{FF2B5EF4-FFF2-40B4-BE49-F238E27FC236}">
              <a16:creationId xmlns:a16="http://schemas.microsoft.com/office/drawing/2014/main" id="{D41B7827-3B1E-5CED-B8EF-F11ECB8A7BA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3618" y="27466178"/>
          <a:ext cx="5873980" cy="3642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481854</xdr:colOff>
      <xdr:row>193</xdr:row>
      <xdr:rowOff>22413</xdr:rowOff>
    </xdr:from>
    <xdr:to>
      <xdr:col>16</xdr:col>
      <xdr:colOff>429186</xdr:colOff>
      <xdr:row>222</xdr:row>
      <xdr:rowOff>41463</xdr:rowOff>
    </xdr:to>
    <xdr:pic>
      <xdr:nvPicPr>
        <xdr:cNvPr id="13" name="Picture 12" descr="Image">
          <a:extLst>
            <a:ext uri="{FF2B5EF4-FFF2-40B4-BE49-F238E27FC236}">
              <a16:creationId xmlns:a16="http://schemas.microsoft.com/office/drawing/2014/main" id="{8C581DCF-2903-ECB5-DA92-EB10FE3BFCE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163236" y="29045648"/>
          <a:ext cx="4788274" cy="4568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183778</xdr:colOff>
      <xdr:row>209</xdr:row>
      <xdr:rowOff>22413</xdr:rowOff>
    </xdr:from>
    <xdr:to>
      <xdr:col>7</xdr:col>
      <xdr:colOff>598395</xdr:colOff>
      <xdr:row>217</xdr:row>
      <xdr:rowOff>142521</xdr:rowOff>
    </xdr:to>
    <xdr:pic>
      <xdr:nvPicPr>
        <xdr:cNvPr id="14" name="Picture 13" descr="Image">
          <a:extLst>
            <a:ext uri="{FF2B5EF4-FFF2-40B4-BE49-F238E27FC236}">
              <a16:creationId xmlns:a16="http://schemas.microsoft.com/office/drawing/2014/main" id="{09A25C8B-C3B2-954E-B5F9-B7D27B5FA2D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83778" y="31273938"/>
          <a:ext cx="5500967" cy="1415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224118</xdr:colOff>
      <xdr:row>218</xdr:row>
      <xdr:rowOff>123265</xdr:rowOff>
    </xdr:from>
    <xdr:to>
      <xdr:col>7</xdr:col>
      <xdr:colOff>561114</xdr:colOff>
      <xdr:row>245</xdr:row>
      <xdr:rowOff>112058</xdr:rowOff>
    </xdr:to>
    <xdr:pic>
      <xdr:nvPicPr>
        <xdr:cNvPr id="15" name="Picture 14" descr="Image">
          <a:extLst>
            <a:ext uri="{FF2B5EF4-FFF2-40B4-BE49-F238E27FC236}">
              <a16:creationId xmlns:a16="http://schemas.microsoft.com/office/drawing/2014/main" id="{99D556D7-C260-61A9-9A7B-A3EEB6F9934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24118" y="33068559"/>
          <a:ext cx="5413261" cy="4224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333375</xdr:colOff>
      <xdr:row>223</xdr:row>
      <xdr:rowOff>36125</xdr:rowOff>
    </xdr:from>
    <xdr:to>
      <xdr:col>17</xdr:col>
      <xdr:colOff>152400</xdr:colOff>
      <xdr:row>247</xdr:row>
      <xdr:rowOff>152400</xdr:rowOff>
    </xdr:to>
    <xdr:pic>
      <xdr:nvPicPr>
        <xdr:cNvPr id="16" name="Picture 15" descr="Image">
          <a:extLst>
            <a:ext uri="{FF2B5EF4-FFF2-40B4-BE49-F238E27FC236}">
              <a16:creationId xmlns:a16="http://schemas.microsoft.com/office/drawing/2014/main" id="{A61E93C5-077A-0090-7F52-3CE792986E6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29325" y="34526150"/>
          <a:ext cx="5305425" cy="400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257175</xdr:colOff>
      <xdr:row>248</xdr:row>
      <xdr:rowOff>47625</xdr:rowOff>
    </xdr:from>
    <xdr:to>
      <xdr:col>11</xdr:col>
      <xdr:colOff>89575</xdr:colOff>
      <xdr:row>267</xdr:row>
      <xdr:rowOff>76200</xdr:rowOff>
    </xdr:to>
    <xdr:pic>
      <xdr:nvPicPr>
        <xdr:cNvPr id="17" name="Picture 16" descr="Image">
          <a:extLst>
            <a:ext uri="{FF2B5EF4-FFF2-40B4-BE49-F238E27FC236}">
              <a16:creationId xmlns:a16="http://schemas.microsoft.com/office/drawing/2014/main" id="{FA131EA7-DB2C-F26E-5907-B8E6A9BAE2B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57175" y="37614225"/>
          <a:ext cx="7357150" cy="3105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561975</xdr:colOff>
      <xdr:row>0</xdr:row>
      <xdr:rowOff>66675</xdr:rowOff>
    </xdr:from>
    <xdr:to>
      <xdr:col>12</xdr:col>
      <xdr:colOff>352425</xdr:colOff>
      <xdr:row>14</xdr:row>
      <xdr:rowOff>28575</xdr:rowOff>
    </xdr:to>
    <xdr:pic>
      <xdr:nvPicPr>
        <xdr:cNvPr id="18" name="Picture 17">
          <a:extLst>
            <a:ext uri="{FF2B5EF4-FFF2-40B4-BE49-F238E27FC236}">
              <a16:creationId xmlns:a16="http://schemas.microsoft.com/office/drawing/2014/main" id="{BD0FD5C6-1D6C-0B4A-92FB-711E1A96002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257925" y="66675"/>
          <a:ext cx="222885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301716</xdr:colOff>
      <xdr:row>0</xdr:row>
      <xdr:rowOff>0</xdr:rowOff>
    </xdr:from>
    <xdr:to>
      <xdr:col>16</xdr:col>
      <xdr:colOff>295275</xdr:colOff>
      <xdr:row>36</xdr:row>
      <xdr:rowOff>140274</xdr:rowOff>
    </xdr:to>
    <xdr:pic>
      <xdr:nvPicPr>
        <xdr:cNvPr id="2" name="Picture 1" descr="Image">
          <a:extLst>
            <a:ext uri="{FF2B5EF4-FFF2-40B4-BE49-F238E27FC236}">
              <a16:creationId xmlns:a16="http://schemas.microsoft.com/office/drawing/2014/main" id="{3BC1D683-C1A3-DCCC-EBE6-5BF550DECC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64016" y="0"/>
          <a:ext cx="6699159" cy="596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Liam R" id="{EA317E8E-52CD-4362-B642-A637169911F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54" dT="2025-07-26T07:21:58.13" personId="{EA317E8E-52CD-4362-B642-A637169911F2}" id="{4382AF29-415F-4F37-9F48-FB8CD8FAF520}">
    <text xml:space="preserve">Bev naïve mCRC RAS-mut pateints as per press release 1L; 2L only ~ 9500 bev naiive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investors.cardiffoncology.com/news-events/press-releases"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doi.org/10.3111/13696998.2015.1105230"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D3EF-5254-4444-AA2B-5D75BAAEFB2C}">
  <dimension ref="B3:L16"/>
  <sheetViews>
    <sheetView zoomScale="115" zoomScaleNormal="115" workbookViewId="0">
      <selection activeCell="D20" sqref="D20"/>
    </sheetView>
  </sheetViews>
  <sheetFormatPr defaultRowHeight="12.75" x14ac:dyDescent="0.2"/>
  <cols>
    <col min="1" max="1" width="3" customWidth="1"/>
    <col min="2" max="2" width="13.5703125" customWidth="1"/>
    <col min="3" max="3" width="35.28515625" bestFit="1" customWidth="1"/>
    <col min="4" max="4" width="5.5703125" bestFit="1" customWidth="1"/>
    <col min="5" max="5" width="7.7109375" customWidth="1"/>
    <col min="6" max="6" width="10.28515625" bestFit="1" customWidth="1"/>
    <col min="8" max="8" width="4.85546875" customWidth="1"/>
    <col min="9" max="9" width="4.7109375" customWidth="1"/>
  </cols>
  <sheetData>
    <row r="3" spans="2:12" x14ac:dyDescent="0.2">
      <c r="B3" s="10" t="s">
        <v>7</v>
      </c>
      <c r="C3" s="11" t="s">
        <v>8</v>
      </c>
      <c r="D3" s="11" t="s">
        <v>9</v>
      </c>
      <c r="E3" s="11" t="s">
        <v>12</v>
      </c>
      <c r="F3" s="11" t="s">
        <v>10</v>
      </c>
      <c r="G3" s="12" t="s">
        <v>11</v>
      </c>
      <c r="J3" t="s">
        <v>0</v>
      </c>
      <c r="K3" s="1">
        <v>3.97</v>
      </c>
    </row>
    <row r="4" spans="2:12" x14ac:dyDescent="0.2">
      <c r="B4" s="17" t="s">
        <v>103</v>
      </c>
      <c r="C4" s="18" t="s">
        <v>127</v>
      </c>
      <c r="D4" s="18" t="s">
        <v>17</v>
      </c>
      <c r="E4" s="19" t="s">
        <v>28</v>
      </c>
      <c r="F4" s="18" t="s">
        <v>202</v>
      </c>
      <c r="G4" s="20"/>
      <c r="J4" t="s">
        <v>1</v>
      </c>
      <c r="K4" s="2">
        <v>66.525999999999996</v>
      </c>
      <c r="L4" t="s">
        <v>6</v>
      </c>
    </row>
    <row r="5" spans="2:12" x14ac:dyDescent="0.2">
      <c r="B5" s="6"/>
      <c r="E5" s="3"/>
      <c r="G5" s="7"/>
      <c r="J5" t="s">
        <v>2</v>
      </c>
      <c r="K5" s="2">
        <f>K4*K3</f>
        <v>264.10822000000002</v>
      </c>
    </row>
    <row r="6" spans="2:12" x14ac:dyDescent="0.2">
      <c r="B6" s="6"/>
      <c r="E6" s="3"/>
      <c r="G6" s="7"/>
      <c r="J6" t="s">
        <v>3</v>
      </c>
      <c r="K6" s="2">
        <f>24.1+55.8</f>
        <v>79.900000000000006</v>
      </c>
      <c r="L6" t="s">
        <v>6</v>
      </c>
    </row>
    <row r="7" spans="2:12" x14ac:dyDescent="0.2">
      <c r="B7" s="6"/>
      <c r="E7" s="3"/>
      <c r="G7" s="7"/>
      <c r="J7" t="s">
        <v>4</v>
      </c>
      <c r="K7" s="2">
        <v>0</v>
      </c>
      <c r="L7" t="s">
        <v>6</v>
      </c>
    </row>
    <row r="8" spans="2:12" x14ac:dyDescent="0.2">
      <c r="B8" s="21"/>
      <c r="C8" s="8"/>
      <c r="D8" s="8"/>
      <c r="E8" s="8"/>
      <c r="F8" s="8"/>
      <c r="G8" s="9"/>
      <c r="J8" t="s">
        <v>5</v>
      </c>
      <c r="K8" s="2">
        <f>K5+K7-K6</f>
        <v>184.20822000000001</v>
      </c>
    </row>
    <row r="9" spans="2:12" x14ac:dyDescent="0.2">
      <c r="J9" t="s">
        <v>129</v>
      </c>
      <c r="K9" s="1">
        <f>K6/K4</f>
        <v>1.2010341821242825</v>
      </c>
    </row>
    <row r="10" spans="2:12" x14ac:dyDescent="0.2">
      <c r="B10" s="4" t="s">
        <v>15</v>
      </c>
    </row>
    <row r="11" spans="2:12" x14ac:dyDescent="0.2">
      <c r="J11" t="s">
        <v>13</v>
      </c>
    </row>
    <row r="12" spans="2:12" x14ac:dyDescent="0.2">
      <c r="J12" t="s">
        <v>14</v>
      </c>
    </row>
    <row r="13" spans="2:12" x14ac:dyDescent="0.2">
      <c r="B13" t="s">
        <v>29</v>
      </c>
    </row>
    <row r="14" spans="2:12" x14ac:dyDescent="0.2">
      <c r="B14" t="s">
        <v>30</v>
      </c>
      <c r="J14" t="s">
        <v>102</v>
      </c>
    </row>
    <row r="16" spans="2:12" x14ac:dyDescent="0.2">
      <c r="B16" s="5" t="s">
        <v>108</v>
      </c>
    </row>
  </sheetData>
  <hyperlinks>
    <hyperlink ref="B4" location="onvansertib!A1" display="Onvansertib" xr:uid="{B1F3F509-646F-4922-A442-F596B6F4208D}"/>
    <hyperlink ref="B16" r:id="rId1" xr:uid="{41E113BB-0A8A-4157-8567-06837F4525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B4AB-9D51-4793-9EA9-F37062E69C2A}">
  <dimension ref="A1"/>
  <sheetViews>
    <sheetView zoomScale="130" zoomScaleNormal="130" workbookViewId="0">
      <selection activeCell="E29" sqref="E29"/>
    </sheetView>
  </sheetViews>
  <sheetFormatPr defaultRowHeight="12.75" x14ac:dyDescent="0.2"/>
  <cols>
    <col min="1" max="1" width="5" bestFit="1" customWidth="1"/>
  </cols>
  <sheetData>
    <row r="1" spans="1:1" x14ac:dyDescent="0.2">
      <c r="A1" s="5" t="s">
        <v>18</v>
      </c>
    </row>
  </sheetData>
  <hyperlinks>
    <hyperlink ref="A1" location="Main!A1" display="Main" xr:uid="{94D987C4-1821-4C44-9041-A0A4D2A7BD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4BC0B-A393-421F-A17A-C6AF338ED280}">
  <dimension ref="A1:H8"/>
  <sheetViews>
    <sheetView zoomScale="130" zoomScaleNormal="130" workbookViewId="0">
      <pane xSplit="2" ySplit="2" topLeftCell="C3" activePane="bottomRight" state="frozen"/>
      <selection pane="topRight" activeCell="C1" sqref="C1"/>
      <selection pane="bottomLeft" activeCell="A3" sqref="A3"/>
      <selection pane="bottomRight" activeCell="H12" sqref="H12"/>
    </sheetView>
  </sheetViews>
  <sheetFormatPr defaultRowHeight="12.75" x14ac:dyDescent="0.2"/>
  <cols>
    <col min="1" max="1" width="5" bestFit="1" customWidth="1"/>
    <col min="3" max="3" width="10.28515625" customWidth="1"/>
  </cols>
  <sheetData>
    <row r="1" spans="1:8" x14ac:dyDescent="0.2">
      <c r="A1" s="5" t="s">
        <v>18</v>
      </c>
    </row>
    <row r="2" spans="1:8" x14ac:dyDescent="0.2">
      <c r="B2" t="s">
        <v>7</v>
      </c>
      <c r="C2" t="s">
        <v>8</v>
      </c>
      <c r="D2" t="s">
        <v>9</v>
      </c>
      <c r="E2" t="s">
        <v>12</v>
      </c>
      <c r="F2" t="s">
        <v>144</v>
      </c>
      <c r="G2" t="s">
        <v>160</v>
      </c>
      <c r="H2" t="s">
        <v>199</v>
      </c>
    </row>
    <row r="3" spans="1:8" x14ac:dyDescent="0.2">
      <c r="B3" t="s">
        <v>143</v>
      </c>
      <c r="C3" t="s">
        <v>161</v>
      </c>
      <c r="D3" t="s">
        <v>17</v>
      </c>
      <c r="E3" t="s">
        <v>145</v>
      </c>
      <c r="F3" t="s">
        <v>146</v>
      </c>
      <c r="H3" t="s">
        <v>200</v>
      </c>
    </row>
    <row r="4" spans="1:8" x14ac:dyDescent="0.2">
      <c r="B4" t="s">
        <v>189</v>
      </c>
      <c r="H4" t="s">
        <v>198</v>
      </c>
    </row>
    <row r="8" spans="1:8" x14ac:dyDescent="0.2">
      <c r="B8" t="s">
        <v>17</v>
      </c>
      <c r="D8" t="s">
        <v>17</v>
      </c>
      <c r="H8" t="s">
        <v>201</v>
      </c>
    </row>
  </sheetData>
  <hyperlinks>
    <hyperlink ref="A1" location="Main!A1" display="Main" xr:uid="{33F9DB9B-6B0D-473C-96C2-AE1939F19C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95CE-72CC-4F60-944B-248BEBBB5707}">
  <dimension ref="A1:E55"/>
  <sheetViews>
    <sheetView zoomScaleNormal="100" workbookViewId="0">
      <pane ySplit="2" topLeftCell="A27" activePane="bottomLeft" state="frozen"/>
      <selection pane="bottomLeft" activeCell="D56" sqref="D56"/>
    </sheetView>
  </sheetViews>
  <sheetFormatPr defaultRowHeight="12.75" x14ac:dyDescent="0.2"/>
  <cols>
    <col min="1" max="1" width="5" bestFit="1" customWidth="1"/>
    <col min="2" max="2" width="9.140625" bestFit="1" customWidth="1"/>
    <col min="3" max="3" width="9.85546875" bestFit="1" customWidth="1"/>
    <col min="4" max="4" width="26.28515625" bestFit="1" customWidth="1"/>
  </cols>
  <sheetData>
    <row r="1" spans="1:5" x14ac:dyDescent="0.2">
      <c r="A1" s="5" t="s">
        <v>18</v>
      </c>
    </row>
    <row r="2" spans="1:5" x14ac:dyDescent="0.2">
      <c r="B2" t="s">
        <v>21</v>
      </c>
      <c r="C2" t="s">
        <v>19</v>
      </c>
      <c r="D2" t="s">
        <v>22</v>
      </c>
      <c r="E2" t="s">
        <v>20</v>
      </c>
    </row>
    <row r="3" spans="1:5" x14ac:dyDescent="0.2">
      <c r="C3" s="3"/>
      <c r="D3" t="s">
        <v>42</v>
      </c>
    </row>
    <row r="4" spans="1:5" x14ac:dyDescent="0.2">
      <c r="C4" s="3"/>
      <c r="E4" t="s">
        <v>69</v>
      </c>
    </row>
    <row r="5" spans="1:5" x14ac:dyDescent="0.2">
      <c r="C5" s="3"/>
      <c r="E5" t="s">
        <v>68</v>
      </c>
    </row>
    <row r="6" spans="1:5" x14ac:dyDescent="0.2">
      <c r="C6" s="3"/>
      <c r="D6" t="s">
        <v>193</v>
      </c>
      <c r="E6" t="s">
        <v>67</v>
      </c>
    </row>
    <row r="7" spans="1:5" x14ac:dyDescent="0.2">
      <c r="C7" s="3"/>
      <c r="E7" t="s">
        <v>66</v>
      </c>
    </row>
    <row r="8" spans="1:5" x14ac:dyDescent="0.2">
      <c r="C8" s="3"/>
      <c r="E8" t="s">
        <v>65</v>
      </c>
    </row>
    <row r="9" spans="1:5" x14ac:dyDescent="0.2">
      <c r="C9" s="3"/>
      <c r="E9" t="s">
        <v>64</v>
      </c>
    </row>
    <row r="10" spans="1:5" x14ac:dyDescent="0.2">
      <c r="C10" s="3"/>
      <c r="D10" t="s">
        <v>192</v>
      </c>
      <c r="E10" t="s">
        <v>63</v>
      </c>
    </row>
    <row r="11" spans="1:5" x14ac:dyDescent="0.2">
      <c r="C11" s="3"/>
      <c r="D11" t="s">
        <v>73</v>
      </c>
      <c r="E11" t="s">
        <v>39</v>
      </c>
    </row>
    <row r="12" spans="1:5" x14ac:dyDescent="0.2">
      <c r="B12" s="16">
        <v>45865</v>
      </c>
      <c r="C12" s="3">
        <v>5</v>
      </c>
      <c r="D12" s="4" t="s">
        <v>72</v>
      </c>
      <c r="E12" s="4" t="s">
        <v>38</v>
      </c>
    </row>
    <row r="13" spans="1:5" x14ac:dyDescent="0.2">
      <c r="C13" s="3"/>
      <c r="E13" t="s">
        <v>62</v>
      </c>
    </row>
    <row r="14" spans="1:5" x14ac:dyDescent="0.2">
      <c r="C14" s="3"/>
      <c r="E14" t="s">
        <v>61</v>
      </c>
    </row>
    <row r="15" spans="1:5" x14ac:dyDescent="0.2">
      <c r="C15" s="3"/>
      <c r="E15" t="s">
        <v>60</v>
      </c>
    </row>
    <row r="16" spans="1:5" x14ac:dyDescent="0.2">
      <c r="C16" s="3"/>
      <c r="D16" t="s">
        <v>192</v>
      </c>
      <c r="E16" t="s">
        <v>59</v>
      </c>
    </row>
    <row r="17" spans="2:5" x14ac:dyDescent="0.2">
      <c r="B17" s="16">
        <v>45865</v>
      </c>
      <c r="C17" s="3">
        <v>5</v>
      </c>
      <c r="D17" s="4" t="s">
        <v>71</v>
      </c>
      <c r="E17" s="4" t="s">
        <v>40</v>
      </c>
    </row>
    <row r="18" spans="2:5" x14ac:dyDescent="0.2">
      <c r="B18" s="16">
        <v>45865</v>
      </c>
      <c r="C18" s="3">
        <v>3</v>
      </c>
      <c r="D18" s="4" t="s">
        <v>190</v>
      </c>
      <c r="E18" s="4" t="s">
        <v>58</v>
      </c>
    </row>
    <row r="19" spans="2:5" x14ac:dyDescent="0.2">
      <c r="C19" s="3"/>
      <c r="E19" t="s">
        <v>57</v>
      </c>
    </row>
    <row r="20" spans="2:5" x14ac:dyDescent="0.2">
      <c r="C20" s="3"/>
      <c r="E20" t="s">
        <v>56</v>
      </c>
    </row>
    <row r="21" spans="2:5" x14ac:dyDescent="0.2">
      <c r="C21" s="3"/>
      <c r="E21" t="s">
        <v>55</v>
      </c>
    </row>
    <row r="22" spans="2:5" x14ac:dyDescent="0.2">
      <c r="C22" s="3"/>
      <c r="E22" t="s">
        <v>54</v>
      </c>
    </row>
    <row r="23" spans="2:5" x14ac:dyDescent="0.2">
      <c r="C23" s="3"/>
      <c r="E23" t="s">
        <v>53</v>
      </c>
    </row>
    <row r="24" spans="2:5" x14ac:dyDescent="0.2">
      <c r="C24" s="3"/>
      <c r="E24" t="s">
        <v>52</v>
      </c>
    </row>
    <row r="25" spans="2:5" x14ac:dyDescent="0.2">
      <c r="C25" s="3"/>
      <c r="E25" t="s">
        <v>51</v>
      </c>
    </row>
    <row r="26" spans="2:5" x14ac:dyDescent="0.2">
      <c r="C26" s="3"/>
      <c r="E26" t="s">
        <v>50</v>
      </c>
    </row>
    <row r="27" spans="2:5" x14ac:dyDescent="0.2">
      <c r="C27" s="3"/>
      <c r="E27" t="s">
        <v>49</v>
      </c>
    </row>
    <row r="28" spans="2:5" x14ac:dyDescent="0.2">
      <c r="C28" s="3"/>
      <c r="E28" t="s">
        <v>48</v>
      </c>
    </row>
    <row r="29" spans="2:5" x14ac:dyDescent="0.2">
      <c r="C29" s="3"/>
      <c r="E29" t="s">
        <v>47</v>
      </c>
    </row>
    <row r="30" spans="2:5" x14ac:dyDescent="0.2">
      <c r="B30" s="16">
        <v>45865</v>
      </c>
      <c r="C30" s="3">
        <v>3</v>
      </c>
      <c r="D30" t="s">
        <v>70</v>
      </c>
      <c r="E30" t="s">
        <v>41</v>
      </c>
    </row>
    <row r="31" spans="2:5" x14ac:dyDescent="0.2">
      <c r="C31" s="3"/>
      <c r="E31" t="s">
        <v>46</v>
      </c>
    </row>
    <row r="32" spans="2:5" x14ac:dyDescent="0.2">
      <c r="C32" s="3"/>
      <c r="E32" t="s">
        <v>45</v>
      </c>
    </row>
    <row r="33" spans="2:5" x14ac:dyDescent="0.2">
      <c r="C33" s="3"/>
      <c r="E33" t="s">
        <v>44</v>
      </c>
    </row>
    <row r="34" spans="2:5" x14ac:dyDescent="0.2">
      <c r="C34" s="3"/>
      <c r="E34" t="s">
        <v>43</v>
      </c>
    </row>
    <row r="35" spans="2:5" x14ac:dyDescent="0.2">
      <c r="C35" s="3"/>
    </row>
    <row r="36" spans="2:5" x14ac:dyDescent="0.2">
      <c r="C36" s="3"/>
      <c r="D36" t="s">
        <v>110</v>
      </c>
    </row>
    <row r="37" spans="2:5" x14ac:dyDescent="0.2">
      <c r="C37" s="3"/>
      <c r="E37" t="s">
        <v>123</v>
      </c>
    </row>
    <row r="38" spans="2:5" x14ac:dyDescent="0.2">
      <c r="C38" s="3"/>
      <c r="E38" t="s">
        <v>122</v>
      </c>
    </row>
    <row r="39" spans="2:5" x14ac:dyDescent="0.2">
      <c r="C39" s="3"/>
      <c r="E39" t="s">
        <v>121</v>
      </c>
    </row>
    <row r="40" spans="2:5" x14ac:dyDescent="0.2">
      <c r="C40" s="3"/>
      <c r="E40" t="s">
        <v>120</v>
      </c>
    </row>
    <row r="41" spans="2:5" x14ac:dyDescent="0.2">
      <c r="C41" s="3"/>
      <c r="D41" t="s">
        <v>191</v>
      </c>
      <c r="E41" s="4" t="s">
        <v>119</v>
      </c>
    </row>
    <row r="42" spans="2:5" x14ac:dyDescent="0.2">
      <c r="C42" s="3"/>
      <c r="D42" t="s">
        <v>191</v>
      </c>
      <c r="E42" s="4" t="s">
        <v>118</v>
      </c>
    </row>
    <row r="43" spans="2:5" x14ac:dyDescent="0.2">
      <c r="C43" s="3"/>
      <c r="D43" t="s">
        <v>191</v>
      </c>
      <c r="E43" s="4" t="s">
        <v>117</v>
      </c>
    </row>
    <row r="44" spans="2:5" x14ac:dyDescent="0.2">
      <c r="C44" s="3"/>
      <c r="D44" t="s">
        <v>191</v>
      </c>
      <c r="E44" s="4" t="s">
        <v>116</v>
      </c>
    </row>
    <row r="45" spans="2:5" x14ac:dyDescent="0.2">
      <c r="B45" s="16">
        <v>45865</v>
      </c>
      <c r="C45" s="3">
        <v>5</v>
      </c>
      <c r="D45" t="s">
        <v>191</v>
      </c>
      <c r="E45" s="4" t="s">
        <v>115</v>
      </c>
    </row>
    <row r="46" spans="2:5" x14ac:dyDescent="0.2">
      <c r="C46" s="3"/>
    </row>
    <row r="47" spans="2:5" x14ac:dyDescent="0.2">
      <c r="C47" s="3"/>
      <c r="D47" t="s">
        <v>111</v>
      </c>
    </row>
    <row r="48" spans="2:5" x14ac:dyDescent="0.2">
      <c r="C48" s="3"/>
      <c r="E48" t="s">
        <v>114</v>
      </c>
    </row>
    <row r="49" spans="2:5" x14ac:dyDescent="0.2">
      <c r="E49" t="s">
        <v>113</v>
      </c>
    </row>
    <row r="50" spans="2:5" x14ac:dyDescent="0.2">
      <c r="B50" s="16">
        <v>45865</v>
      </c>
      <c r="C50" s="3">
        <v>5</v>
      </c>
      <c r="D50" s="4" t="s">
        <v>194</v>
      </c>
      <c r="E50" s="4" t="s">
        <v>112</v>
      </c>
    </row>
    <row r="52" spans="2:5" x14ac:dyDescent="0.2">
      <c r="D52" t="s">
        <v>151</v>
      </c>
    </row>
    <row r="53" spans="2:5" x14ac:dyDescent="0.2">
      <c r="E53" t="s">
        <v>154</v>
      </c>
    </row>
    <row r="54" spans="2:5" x14ac:dyDescent="0.2">
      <c r="E54" t="s">
        <v>153</v>
      </c>
    </row>
    <row r="55" spans="2:5" x14ac:dyDescent="0.2">
      <c r="E55" t="s">
        <v>152</v>
      </c>
    </row>
  </sheetData>
  <hyperlinks>
    <hyperlink ref="A1" location="Main!A1" display="Main" xr:uid="{DEC1F364-FF28-4530-BC04-56A22E41AD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4516-12EE-4247-A509-76B0AC5DCC91}">
  <dimension ref="A1:V270"/>
  <sheetViews>
    <sheetView tabSelected="1" zoomScaleNormal="100" workbookViewId="0">
      <selection activeCell="J26" sqref="J26"/>
    </sheetView>
  </sheetViews>
  <sheetFormatPr defaultRowHeight="12.75" x14ac:dyDescent="0.2"/>
  <cols>
    <col min="1" max="1" width="5" bestFit="1" customWidth="1"/>
    <col min="2" max="2" width="15" bestFit="1" customWidth="1"/>
    <col min="3" max="3" width="18.140625" customWidth="1"/>
    <col min="5" max="5" width="10.7109375" bestFit="1" customWidth="1"/>
  </cols>
  <sheetData>
    <row r="1" spans="1:12" x14ac:dyDescent="0.2">
      <c r="A1" s="5" t="s">
        <v>18</v>
      </c>
    </row>
    <row r="2" spans="1:12" x14ac:dyDescent="0.2">
      <c r="B2" t="s">
        <v>23</v>
      </c>
      <c r="C2" t="s">
        <v>150</v>
      </c>
    </row>
    <row r="3" spans="1:12" x14ac:dyDescent="0.2">
      <c r="B3" t="s">
        <v>24</v>
      </c>
      <c r="C3" t="s">
        <v>155</v>
      </c>
    </row>
    <row r="4" spans="1:12" x14ac:dyDescent="0.2">
      <c r="B4" t="s">
        <v>8</v>
      </c>
      <c r="C4" t="s">
        <v>104</v>
      </c>
    </row>
    <row r="5" spans="1:12" x14ac:dyDescent="0.2">
      <c r="B5" t="s">
        <v>9</v>
      </c>
      <c r="C5" t="s">
        <v>109</v>
      </c>
    </row>
    <row r="6" spans="1:12" x14ac:dyDescent="0.2">
      <c r="B6" t="s">
        <v>26</v>
      </c>
      <c r="C6" t="s">
        <v>91</v>
      </c>
    </row>
    <row r="7" spans="1:12" x14ac:dyDescent="0.2">
      <c r="B7" t="s">
        <v>27</v>
      </c>
      <c r="C7" t="s">
        <v>156</v>
      </c>
    </row>
    <row r="8" spans="1:12" x14ac:dyDescent="0.2">
      <c r="B8" t="s">
        <v>157</v>
      </c>
      <c r="C8" t="s">
        <v>159</v>
      </c>
    </row>
    <row r="9" spans="1:12" x14ac:dyDescent="0.2">
      <c r="B9" t="s">
        <v>158</v>
      </c>
    </row>
    <row r="10" spans="1:12" x14ac:dyDescent="0.2">
      <c r="B10" t="s">
        <v>10</v>
      </c>
      <c r="C10" s="14" t="s">
        <v>195</v>
      </c>
    </row>
    <row r="11" spans="1:12" x14ac:dyDescent="0.2">
      <c r="B11" t="s">
        <v>25</v>
      </c>
    </row>
    <row r="12" spans="1:12" x14ac:dyDescent="0.2">
      <c r="C12" s="13" t="s">
        <v>162</v>
      </c>
    </row>
    <row r="13" spans="1:12" x14ac:dyDescent="0.2">
      <c r="C13" s="13" t="s">
        <v>31</v>
      </c>
    </row>
    <row r="14" spans="1:12" x14ac:dyDescent="0.2">
      <c r="C14" t="s">
        <v>128</v>
      </c>
    </row>
    <row r="15" spans="1:12" x14ac:dyDescent="0.2">
      <c r="C15" t="s">
        <v>163</v>
      </c>
    </row>
    <row r="16" spans="1:12" x14ac:dyDescent="0.2">
      <c r="C16" t="s">
        <v>130</v>
      </c>
      <c r="L16" s="13"/>
    </row>
    <row r="18" spans="3:5" x14ac:dyDescent="0.2">
      <c r="C18" s="13" t="s">
        <v>75</v>
      </c>
    </row>
    <row r="19" spans="3:5" x14ac:dyDescent="0.2">
      <c r="C19" s="13" t="s">
        <v>31</v>
      </c>
    </row>
    <row r="20" spans="3:5" x14ac:dyDescent="0.2">
      <c r="C20" t="s">
        <v>205</v>
      </c>
    </row>
    <row r="23" spans="3:5" x14ac:dyDescent="0.2">
      <c r="C23" t="s">
        <v>206</v>
      </c>
    </row>
    <row r="25" spans="3:5" x14ac:dyDescent="0.2">
      <c r="C25" s="13" t="s">
        <v>124</v>
      </c>
    </row>
    <row r="26" spans="3:5" x14ac:dyDescent="0.2">
      <c r="C26" t="s">
        <v>107</v>
      </c>
    </row>
    <row r="27" spans="3:5" x14ac:dyDescent="0.2">
      <c r="C27" t="s">
        <v>169</v>
      </c>
    </row>
    <row r="28" spans="3:5" x14ac:dyDescent="0.2">
      <c r="C28" t="s">
        <v>170</v>
      </c>
    </row>
    <row r="29" spans="3:5" x14ac:dyDescent="0.2">
      <c r="C29" t="s">
        <v>171</v>
      </c>
      <c r="D29" s="22">
        <v>0.26400000000000001</v>
      </c>
      <c r="E29" t="s">
        <v>173</v>
      </c>
    </row>
    <row r="30" spans="3:5" x14ac:dyDescent="0.2">
      <c r="C30" t="s">
        <v>172</v>
      </c>
      <c r="D30" s="22">
        <v>0.92500000000000004</v>
      </c>
      <c r="E30" t="s">
        <v>173</v>
      </c>
    </row>
    <row r="31" spans="3:5" x14ac:dyDescent="0.2">
      <c r="C31" t="s">
        <v>174</v>
      </c>
      <c r="D31" t="s">
        <v>177</v>
      </c>
      <c r="E31" t="s">
        <v>173</v>
      </c>
    </row>
    <row r="32" spans="3:5" x14ac:dyDescent="0.2">
      <c r="C32" t="s">
        <v>175</v>
      </c>
      <c r="D32" t="s">
        <v>176</v>
      </c>
      <c r="E32" t="s">
        <v>173</v>
      </c>
    </row>
    <row r="33" spans="3:6" x14ac:dyDescent="0.2">
      <c r="C33" t="s">
        <v>178</v>
      </c>
      <c r="D33" t="s">
        <v>179</v>
      </c>
      <c r="E33" t="s">
        <v>173</v>
      </c>
    </row>
    <row r="34" spans="3:6" x14ac:dyDescent="0.2">
      <c r="C34" t="s">
        <v>180</v>
      </c>
      <c r="D34" s="14">
        <v>-0.75</v>
      </c>
      <c r="E34" t="s">
        <v>181</v>
      </c>
    </row>
    <row r="35" spans="3:6" x14ac:dyDescent="0.2">
      <c r="C35" t="s">
        <v>182</v>
      </c>
      <c r="D35" s="1" t="s">
        <v>183</v>
      </c>
      <c r="F35" t="s">
        <v>184</v>
      </c>
    </row>
    <row r="36" spans="3:6" x14ac:dyDescent="0.2">
      <c r="C36" t="s">
        <v>186</v>
      </c>
      <c r="D36" s="14">
        <v>0.77</v>
      </c>
      <c r="E36" t="s">
        <v>187</v>
      </c>
    </row>
    <row r="37" spans="3:6" x14ac:dyDescent="0.2">
      <c r="C37" s="4" t="s">
        <v>185</v>
      </c>
      <c r="D37" s="23">
        <v>0.1</v>
      </c>
      <c r="E37" s="4" t="s">
        <v>188</v>
      </c>
    </row>
    <row r="38" spans="3:6" x14ac:dyDescent="0.2">
      <c r="C38" s="4"/>
      <c r="D38" s="23"/>
      <c r="E38" s="4"/>
    </row>
    <row r="39" spans="3:6" x14ac:dyDescent="0.2">
      <c r="C39" s="24" t="s">
        <v>197</v>
      </c>
      <c r="D39" s="23"/>
      <c r="E39" s="4"/>
    </row>
    <row r="40" spans="3:6" x14ac:dyDescent="0.2">
      <c r="C40" s="24"/>
      <c r="D40" s="23"/>
      <c r="E40" s="4"/>
    </row>
    <row r="41" spans="3:6" x14ac:dyDescent="0.2">
      <c r="C41" s="4"/>
      <c r="D41" s="23"/>
      <c r="E41" s="4"/>
    </row>
    <row r="42" spans="3:6" x14ac:dyDescent="0.2">
      <c r="C42" s="13" t="s">
        <v>125</v>
      </c>
    </row>
    <row r="43" spans="3:6" x14ac:dyDescent="0.2">
      <c r="C43" t="s">
        <v>148</v>
      </c>
    </row>
    <row r="45" spans="3:6" x14ac:dyDescent="0.2">
      <c r="C45" s="13" t="s">
        <v>126</v>
      </c>
    </row>
    <row r="46" spans="3:6" x14ac:dyDescent="0.2">
      <c r="C46" t="s">
        <v>148</v>
      </c>
    </row>
    <row r="48" spans="3:6" x14ac:dyDescent="0.2">
      <c r="C48" s="13" t="s">
        <v>166</v>
      </c>
    </row>
    <row r="49" spans="3:22" x14ac:dyDescent="0.2">
      <c r="C49" t="s">
        <v>167</v>
      </c>
    </row>
    <row r="50" spans="3:22" x14ac:dyDescent="0.2">
      <c r="C50" t="s">
        <v>168</v>
      </c>
    </row>
    <row r="52" spans="3:22" x14ac:dyDescent="0.2">
      <c r="D52" s="13" t="s">
        <v>196</v>
      </c>
    </row>
    <row r="53" spans="3:22" x14ac:dyDescent="0.2">
      <c r="D53">
        <v>2025</v>
      </c>
      <c r="E53">
        <f>D53+1</f>
        <v>2026</v>
      </c>
      <c r="F53">
        <f t="shared" ref="F53:V53" si="0">E53+1</f>
        <v>2027</v>
      </c>
      <c r="G53">
        <f t="shared" si="0"/>
        <v>2028</v>
      </c>
      <c r="H53">
        <f t="shared" si="0"/>
        <v>2029</v>
      </c>
      <c r="I53">
        <f t="shared" si="0"/>
        <v>2030</v>
      </c>
      <c r="J53">
        <f t="shared" si="0"/>
        <v>2031</v>
      </c>
      <c r="K53">
        <f t="shared" si="0"/>
        <v>2032</v>
      </c>
      <c r="L53">
        <f t="shared" si="0"/>
        <v>2033</v>
      </c>
      <c r="M53">
        <f t="shared" si="0"/>
        <v>2034</v>
      </c>
      <c r="N53">
        <f t="shared" si="0"/>
        <v>2035</v>
      </c>
      <c r="O53">
        <f t="shared" si="0"/>
        <v>2036</v>
      </c>
      <c r="P53">
        <f t="shared" si="0"/>
        <v>2037</v>
      </c>
      <c r="Q53">
        <f t="shared" si="0"/>
        <v>2038</v>
      </c>
      <c r="R53">
        <f t="shared" si="0"/>
        <v>2039</v>
      </c>
      <c r="S53">
        <f t="shared" si="0"/>
        <v>2040</v>
      </c>
      <c r="T53">
        <f t="shared" si="0"/>
        <v>2041</v>
      </c>
      <c r="U53">
        <f t="shared" si="0"/>
        <v>2042</v>
      </c>
      <c r="V53">
        <f t="shared" si="0"/>
        <v>2043</v>
      </c>
    </row>
    <row r="54" spans="3:22" x14ac:dyDescent="0.2">
      <c r="C54" t="s">
        <v>32</v>
      </c>
      <c r="D54" s="2">
        <f>48000</f>
        <v>48000</v>
      </c>
      <c r="E54" s="2">
        <f>D54*1.01</f>
        <v>48480</v>
      </c>
      <c r="F54" s="2">
        <f t="shared" ref="F54:V54" si="1">E54*1.01</f>
        <v>48964.800000000003</v>
      </c>
      <c r="G54" s="2">
        <f t="shared" si="1"/>
        <v>49454.448000000004</v>
      </c>
      <c r="H54" s="2">
        <f t="shared" si="1"/>
        <v>49948.992480000008</v>
      </c>
      <c r="I54" s="2">
        <f t="shared" si="1"/>
        <v>50448.482404800008</v>
      </c>
      <c r="J54" s="2">
        <f t="shared" si="1"/>
        <v>50952.967228848007</v>
      </c>
      <c r="K54" s="2">
        <f t="shared" si="1"/>
        <v>51462.496901136488</v>
      </c>
      <c r="L54" s="2">
        <f t="shared" si="1"/>
        <v>51977.12187014785</v>
      </c>
      <c r="M54" s="2">
        <f t="shared" si="1"/>
        <v>52496.893088849327</v>
      </c>
      <c r="N54" s="2">
        <f t="shared" si="1"/>
        <v>53021.862019737819</v>
      </c>
      <c r="O54" s="2">
        <f t="shared" si="1"/>
        <v>53552.0806399352</v>
      </c>
      <c r="P54" s="2">
        <f t="shared" si="1"/>
        <v>54087.601446334556</v>
      </c>
      <c r="Q54" s="2">
        <f t="shared" si="1"/>
        <v>54628.477460797905</v>
      </c>
      <c r="R54" s="2">
        <f t="shared" si="1"/>
        <v>55174.762235405884</v>
      </c>
      <c r="S54" s="2">
        <f t="shared" si="1"/>
        <v>55726.509857759942</v>
      </c>
      <c r="T54" s="2">
        <f t="shared" si="1"/>
        <v>56283.77495633754</v>
      </c>
      <c r="U54" s="2">
        <f t="shared" si="1"/>
        <v>56846.612705900916</v>
      </c>
      <c r="V54" s="2">
        <f t="shared" si="1"/>
        <v>57415.078832959924</v>
      </c>
    </row>
    <row r="55" spans="3:22" x14ac:dyDescent="0.2">
      <c r="C55" t="s">
        <v>36</v>
      </c>
      <c r="D55" s="2">
        <f>D54*0.2</f>
        <v>9600</v>
      </c>
      <c r="E55" s="2">
        <f t="shared" ref="E55:V55" si="2">E54*0.2</f>
        <v>9696</v>
      </c>
      <c r="F55" s="2">
        <f t="shared" si="2"/>
        <v>9792.9600000000009</v>
      </c>
      <c r="G55" s="2">
        <f t="shared" si="2"/>
        <v>9890.8896000000022</v>
      </c>
      <c r="H55" s="2">
        <f t="shared" si="2"/>
        <v>9989.7984960000031</v>
      </c>
      <c r="I55" s="2">
        <f t="shared" si="2"/>
        <v>10089.696480960003</v>
      </c>
      <c r="J55" s="2">
        <f t="shared" si="2"/>
        <v>10190.593445769602</v>
      </c>
      <c r="K55" s="2">
        <f t="shared" si="2"/>
        <v>10292.499380227298</v>
      </c>
      <c r="L55" s="2">
        <f t="shared" si="2"/>
        <v>10395.424374029571</v>
      </c>
      <c r="M55" s="2">
        <f t="shared" si="2"/>
        <v>10499.378617769866</v>
      </c>
      <c r="N55" s="2">
        <f t="shared" si="2"/>
        <v>10604.372403947564</v>
      </c>
      <c r="O55" s="2">
        <f t="shared" si="2"/>
        <v>10710.41612798704</v>
      </c>
      <c r="P55" s="2">
        <f t="shared" si="2"/>
        <v>10817.520289266911</v>
      </c>
      <c r="Q55" s="2">
        <f t="shared" si="2"/>
        <v>10925.695492159582</v>
      </c>
      <c r="R55" s="2">
        <f t="shared" si="2"/>
        <v>11034.952447081178</v>
      </c>
      <c r="S55" s="2">
        <f t="shared" si="2"/>
        <v>11145.301971551989</v>
      </c>
      <c r="T55" s="2">
        <f t="shared" si="2"/>
        <v>11256.754991267509</v>
      </c>
      <c r="U55" s="2">
        <f t="shared" si="2"/>
        <v>11369.322541180183</v>
      </c>
      <c r="V55" s="2">
        <f t="shared" si="2"/>
        <v>11483.015766591985</v>
      </c>
    </row>
    <row r="56" spans="3:22" x14ac:dyDescent="0.2">
      <c r="C56" t="s">
        <v>0</v>
      </c>
      <c r="D56" s="2">
        <v>30000</v>
      </c>
      <c r="E56" s="2">
        <v>30000</v>
      </c>
      <c r="F56" s="2">
        <v>30000</v>
      </c>
      <c r="G56" s="2">
        <v>30000</v>
      </c>
      <c r="H56" s="2">
        <v>30000</v>
      </c>
      <c r="I56" s="2">
        <v>30000</v>
      </c>
      <c r="J56" s="2">
        <v>30000</v>
      </c>
      <c r="K56" s="2">
        <v>30000</v>
      </c>
      <c r="L56" s="2">
        <v>30000</v>
      </c>
      <c r="M56" s="2">
        <v>30000</v>
      </c>
      <c r="N56" s="2">
        <v>30000</v>
      </c>
      <c r="O56" s="2">
        <v>30000</v>
      </c>
      <c r="P56" s="2">
        <v>30000</v>
      </c>
      <c r="Q56" s="2">
        <v>30000</v>
      </c>
      <c r="R56" s="2">
        <v>30000</v>
      </c>
      <c r="S56" s="2">
        <v>30000</v>
      </c>
      <c r="T56" s="2">
        <v>30000</v>
      </c>
      <c r="U56" s="2">
        <v>30000</v>
      </c>
      <c r="V56" s="2">
        <v>30000</v>
      </c>
    </row>
    <row r="57" spans="3:22" x14ac:dyDescent="0.2">
      <c r="C57" t="s">
        <v>33</v>
      </c>
      <c r="F57" s="2">
        <f>(F56*F55)/1000000</f>
        <v>293.78879999999998</v>
      </c>
      <c r="G57" s="2">
        <f t="shared" ref="G57:V57" si="3">(G56*G55)/1000000</f>
        <v>296.72668800000008</v>
      </c>
      <c r="H57" s="2">
        <f t="shared" si="3"/>
        <v>299.69395488000009</v>
      </c>
      <c r="I57" s="2">
        <f t="shared" si="3"/>
        <v>302.69089442880011</v>
      </c>
      <c r="J57" s="2">
        <f t="shared" si="3"/>
        <v>305.71780337308809</v>
      </c>
      <c r="K57" s="2">
        <f t="shared" si="3"/>
        <v>308.77498140681894</v>
      </c>
      <c r="L57" s="2">
        <f t="shared" si="3"/>
        <v>311.8627312208871</v>
      </c>
      <c r="M57" s="2">
        <f t="shared" si="3"/>
        <v>314.98135853309594</v>
      </c>
      <c r="N57" s="2">
        <f t="shared" si="3"/>
        <v>318.13117211842695</v>
      </c>
      <c r="O57" s="2">
        <f t="shared" si="3"/>
        <v>321.31248383961122</v>
      </c>
      <c r="P57" s="2">
        <f t="shared" si="3"/>
        <v>324.52560867800736</v>
      </c>
      <c r="Q57" s="2">
        <f t="shared" si="3"/>
        <v>327.77086476478752</v>
      </c>
      <c r="R57" s="2">
        <f t="shared" si="3"/>
        <v>331.04857341243536</v>
      </c>
      <c r="S57" s="2">
        <f t="shared" si="3"/>
        <v>334.35905914655967</v>
      </c>
      <c r="T57" s="2">
        <f t="shared" si="3"/>
        <v>337.70264973802529</v>
      </c>
      <c r="U57" s="2">
        <f t="shared" si="3"/>
        <v>341.07967623540549</v>
      </c>
      <c r="V57" s="2">
        <f t="shared" si="3"/>
        <v>344.49047299775958</v>
      </c>
    </row>
    <row r="58" spans="3:22" x14ac:dyDescent="0.2">
      <c r="D58" t="s">
        <v>35</v>
      </c>
      <c r="E58" s="14">
        <v>0.08</v>
      </c>
    </row>
    <row r="59" spans="3:22" x14ac:dyDescent="0.2">
      <c r="D59" t="s">
        <v>34</v>
      </c>
      <c r="E59" s="15">
        <f>NPV(E58,F57:V57)/2-I61</f>
        <v>1426.8047877912325</v>
      </c>
      <c r="G59" t="s">
        <v>106</v>
      </c>
    </row>
    <row r="60" spans="3:22" x14ac:dyDescent="0.2">
      <c r="D60" t="s">
        <v>37</v>
      </c>
      <c r="E60" s="1">
        <f>E59/Main!K4</f>
        <v>21.447325674040712</v>
      </c>
      <c r="G60" s="5" t="s">
        <v>105</v>
      </c>
    </row>
    <row r="61" spans="3:22" x14ac:dyDescent="0.2">
      <c r="D61" t="s">
        <v>5</v>
      </c>
      <c r="E61">
        <v>190</v>
      </c>
      <c r="F61" s="14"/>
      <c r="G61" t="s">
        <v>142</v>
      </c>
    </row>
    <row r="62" spans="3:22" x14ac:dyDescent="0.2">
      <c r="C62" t="s">
        <v>149</v>
      </c>
      <c r="E62" s="14">
        <f>E61/E59</f>
        <v>0.13316467790532846</v>
      </c>
    </row>
    <row r="65" spans="3:13" x14ac:dyDescent="0.2">
      <c r="C65" t="s">
        <v>138</v>
      </c>
    </row>
    <row r="66" spans="3:13" x14ac:dyDescent="0.2">
      <c r="C66" t="s">
        <v>131</v>
      </c>
    </row>
    <row r="67" spans="3:13" x14ac:dyDescent="0.2">
      <c r="C67" t="s">
        <v>132</v>
      </c>
    </row>
    <row r="68" spans="3:13" x14ac:dyDescent="0.2">
      <c r="C68" t="s">
        <v>133</v>
      </c>
    </row>
    <row r="69" spans="3:13" x14ac:dyDescent="0.2">
      <c r="C69" t="s">
        <v>134</v>
      </c>
    </row>
    <row r="70" spans="3:13" x14ac:dyDescent="0.2">
      <c r="C70" t="s">
        <v>141</v>
      </c>
    </row>
    <row r="71" spans="3:13" x14ac:dyDescent="0.2">
      <c r="C71" t="s">
        <v>140</v>
      </c>
    </row>
    <row r="72" spans="3:13" x14ac:dyDescent="0.2">
      <c r="C72" t="s">
        <v>136</v>
      </c>
    </row>
    <row r="74" spans="3:13" x14ac:dyDescent="0.2">
      <c r="C74" t="s">
        <v>139</v>
      </c>
      <c r="M74" t="s">
        <v>135</v>
      </c>
    </row>
    <row r="75" spans="3:13" x14ac:dyDescent="0.2">
      <c r="C75" t="s">
        <v>147</v>
      </c>
      <c r="M75" t="s">
        <v>137</v>
      </c>
    </row>
    <row r="269" spans="2:2" x14ac:dyDescent="0.2">
      <c r="B269" t="s">
        <v>164</v>
      </c>
    </row>
    <row r="270" spans="2:2" x14ac:dyDescent="0.2">
      <c r="B270" t="s">
        <v>165</v>
      </c>
    </row>
  </sheetData>
  <hyperlinks>
    <hyperlink ref="A1" location="Main!A1" display="Main" xr:uid="{DBB6810F-DA35-4E7F-9E53-B3A06C3547EB}"/>
    <hyperlink ref="G60" r:id="rId1" xr:uid="{AE16A417-F2E0-404D-A86B-E9F7417231B5}"/>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EB657-BF2F-4A1A-B6EA-14DBF6977CC7}">
  <dimension ref="A1:C11"/>
  <sheetViews>
    <sheetView zoomScaleNormal="100" workbookViewId="0">
      <selection activeCell="D23" sqref="D23"/>
    </sheetView>
  </sheetViews>
  <sheetFormatPr defaultRowHeight="12.75" x14ac:dyDescent="0.2"/>
  <cols>
    <col min="1" max="1" width="5" bestFit="1" customWidth="1"/>
    <col min="2" max="2" width="15" bestFit="1" customWidth="1"/>
  </cols>
  <sheetData>
    <row r="1" spans="1:3" x14ac:dyDescent="0.2">
      <c r="A1" s="5" t="s">
        <v>18</v>
      </c>
    </row>
    <row r="2" spans="1:3" x14ac:dyDescent="0.2">
      <c r="B2" t="s">
        <v>23</v>
      </c>
    </row>
    <row r="3" spans="1:3" x14ac:dyDescent="0.2">
      <c r="B3" t="s">
        <v>24</v>
      </c>
      <c r="C3" t="s">
        <v>203</v>
      </c>
    </row>
    <row r="4" spans="1:3" x14ac:dyDescent="0.2">
      <c r="B4" t="s">
        <v>8</v>
      </c>
    </row>
    <row r="5" spans="1:3" x14ac:dyDescent="0.2">
      <c r="B5" t="s">
        <v>9</v>
      </c>
      <c r="C5" t="s">
        <v>204</v>
      </c>
    </row>
    <row r="6" spans="1:3" x14ac:dyDescent="0.2">
      <c r="B6" t="s">
        <v>26</v>
      </c>
    </row>
    <row r="7" spans="1:3" x14ac:dyDescent="0.2">
      <c r="B7" t="s">
        <v>27</v>
      </c>
    </row>
    <row r="8" spans="1:3" x14ac:dyDescent="0.2">
      <c r="B8" t="s">
        <v>157</v>
      </c>
    </row>
    <row r="9" spans="1:3" x14ac:dyDescent="0.2">
      <c r="B9" t="s">
        <v>158</v>
      </c>
    </row>
    <row r="10" spans="1:3" x14ac:dyDescent="0.2">
      <c r="B10" t="s">
        <v>10</v>
      </c>
    </row>
    <row r="11" spans="1:3" x14ac:dyDescent="0.2">
      <c r="B11" t="s">
        <v>25</v>
      </c>
    </row>
  </sheetData>
  <hyperlinks>
    <hyperlink ref="A1" location="Main!A1" display="Main" xr:uid="{6197CFA1-4655-4C42-8497-94527FDDAAB4}"/>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B260-7BBF-443F-8B37-1BCF2F9058F9}">
  <dimension ref="A1:C23"/>
  <sheetViews>
    <sheetView zoomScale="130" zoomScaleNormal="130" workbookViewId="0">
      <selection activeCell="C23" sqref="C23"/>
    </sheetView>
  </sheetViews>
  <sheetFormatPr defaultRowHeight="12.75" x14ac:dyDescent="0.2"/>
  <cols>
    <col min="1" max="1" width="5" bestFit="1" customWidth="1"/>
    <col min="2" max="2" width="18" bestFit="1" customWidth="1"/>
    <col min="3" max="3" width="10.140625" bestFit="1" customWidth="1"/>
  </cols>
  <sheetData>
    <row r="1" spans="1:3" x14ac:dyDescent="0.2">
      <c r="A1" s="5" t="s">
        <v>18</v>
      </c>
    </row>
    <row r="2" spans="1:3" x14ac:dyDescent="0.2">
      <c r="B2" t="s">
        <v>76</v>
      </c>
      <c r="C2" t="s">
        <v>16</v>
      </c>
    </row>
    <row r="3" spans="1:3" x14ac:dyDescent="0.2">
      <c r="B3" t="s">
        <v>77</v>
      </c>
      <c r="C3">
        <v>113</v>
      </c>
    </row>
    <row r="4" spans="1:3" x14ac:dyDescent="0.2">
      <c r="B4" t="s">
        <v>78</v>
      </c>
      <c r="C4" s="16">
        <v>45223</v>
      </c>
    </row>
    <row r="5" spans="1:3" x14ac:dyDescent="0.2">
      <c r="B5" t="s">
        <v>79</v>
      </c>
      <c r="C5" s="16">
        <v>45349</v>
      </c>
    </row>
    <row r="6" spans="1:3" x14ac:dyDescent="0.2">
      <c r="B6" t="s">
        <v>12</v>
      </c>
      <c r="C6" t="s">
        <v>28</v>
      </c>
    </row>
    <row r="7" spans="1:3" x14ac:dyDescent="0.2">
      <c r="B7" t="s">
        <v>80</v>
      </c>
      <c r="C7" t="s">
        <v>87</v>
      </c>
    </row>
    <row r="8" spans="1:3" x14ac:dyDescent="0.2">
      <c r="C8" t="s">
        <v>88</v>
      </c>
    </row>
    <row r="9" spans="1:3" x14ac:dyDescent="0.2">
      <c r="B9" t="s">
        <v>81</v>
      </c>
      <c r="C9" t="s">
        <v>86</v>
      </c>
    </row>
    <row r="10" spans="1:3" x14ac:dyDescent="0.2">
      <c r="B10" t="s">
        <v>82</v>
      </c>
      <c r="C10" t="s">
        <v>89</v>
      </c>
    </row>
    <row r="11" spans="1:3" x14ac:dyDescent="0.2">
      <c r="C11" t="s">
        <v>90</v>
      </c>
    </row>
    <row r="12" spans="1:3" x14ac:dyDescent="0.2">
      <c r="C12" t="s">
        <v>92</v>
      </c>
    </row>
    <row r="13" spans="1:3" x14ac:dyDescent="0.2">
      <c r="B13" t="s">
        <v>94</v>
      </c>
      <c r="C13" t="s">
        <v>89</v>
      </c>
    </row>
    <row r="14" spans="1:3" x14ac:dyDescent="0.2">
      <c r="C14" t="s">
        <v>90</v>
      </c>
    </row>
    <row r="15" spans="1:3" x14ac:dyDescent="0.2">
      <c r="C15" t="s">
        <v>93</v>
      </c>
    </row>
    <row r="16" spans="1:3" x14ac:dyDescent="0.2">
      <c r="B16" t="s">
        <v>83</v>
      </c>
      <c r="C16" t="s">
        <v>95</v>
      </c>
    </row>
    <row r="17" spans="2:3" x14ac:dyDescent="0.2">
      <c r="B17" t="s">
        <v>84</v>
      </c>
      <c r="C17" t="s">
        <v>96</v>
      </c>
    </row>
    <row r="18" spans="2:3" x14ac:dyDescent="0.2">
      <c r="C18" t="s">
        <v>97</v>
      </c>
    </row>
    <row r="19" spans="2:3" x14ac:dyDescent="0.2">
      <c r="C19" t="s">
        <v>98</v>
      </c>
    </row>
    <row r="20" spans="2:3" x14ac:dyDescent="0.2">
      <c r="C20" t="s">
        <v>99</v>
      </c>
    </row>
    <row r="21" spans="2:3" x14ac:dyDescent="0.2">
      <c r="C21" t="s">
        <v>100</v>
      </c>
    </row>
    <row r="22" spans="2:3" x14ac:dyDescent="0.2">
      <c r="C22" t="s">
        <v>101</v>
      </c>
    </row>
    <row r="23" spans="2:3" x14ac:dyDescent="0.2">
      <c r="B23" t="s">
        <v>85</v>
      </c>
      <c r="C23" t="s">
        <v>74</v>
      </c>
    </row>
  </sheetData>
  <hyperlinks>
    <hyperlink ref="A1" location="Main!A1" display="Main" xr:uid="{DC31A3F3-91B7-468B-855A-8CA87999AFA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PLK1</vt:lpstr>
      <vt:lpstr>Literature</vt:lpstr>
      <vt:lpstr>onvansertib</vt:lpstr>
      <vt:lpstr>competitors</vt:lpstr>
      <vt:lpstr>CRDF-004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2025-07-26T06:35:19Z</dcterms:created>
  <dcterms:modified xsi:type="dcterms:W3CDTF">2025-07-28T06:24:41Z</dcterms:modified>
</cp:coreProperties>
</file>