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09328EC-56DD-4342-A619-F0BBBC4AF40C}" xr6:coauthVersionLast="47" xr6:coauthVersionMax="47" xr10:uidLastSave="{00000000-0000-0000-0000-000000000000}"/>
  <bookViews>
    <workbookView xWindow="5130" yWindow="345" windowWidth="20505" windowHeight="13845" xr2:uid="{EA782F9C-EC39-4135-9E05-852174F716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2" l="1"/>
  <c r="J4" i="2"/>
  <c r="V20" i="2"/>
  <c r="W20" i="2"/>
  <c r="X20" i="2"/>
  <c r="U20" i="2"/>
  <c r="J20" i="2"/>
  <c r="K20" i="2"/>
  <c r="L20" i="2"/>
  <c r="M20" i="2" s="1"/>
  <c r="T20" i="2" s="1"/>
  <c r="S45" i="2"/>
  <c r="S38" i="2"/>
  <c r="I45" i="2"/>
  <c r="I38" i="2"/>
  <c r="I34" i="2"/>
  <c r="J16" i="2"/>
  <c r="K4" i="2"/>
  <c r="K24" i="2" s="1"/>
  <c r="P8" i="2"/>
  <c r="P9" i="2"/>
  <c r="P14" i="2"/>
  <c r="P15" i="2" s="1"/>
  <c r="O14" i="2"/>
  <c r="O8" i="2"/>
  <c r="O9" i="2" s="1"/>
  <c r="I8" i="2"/>
  <c r="P23" i="2"/>
  <c r="Q23" i="2"/>
  <c r="O23" i="2"/>
  <c r="P27" i="2"/>
  <c r="J24" i="2"/>
  <c r="J7" i="2" s="1"/>
  <c r="K7" i="2" s="1"/>
  <c r="C24" i="2"/>
  <c r="D24" i="2"/>
  <c r="E24" i="2"/>
  <c r="F24" i="2"/>
  <c r="G24" i="2"/>
  <c r="H24" i="2"/>
  <c r="I24" i="2"/>
  <c r="J23" i="2"/>
  <c r="F23" i="2"/>
  <c r="G23" i="2"/>
  <c r="H23" i="2"/>
  <c r="I23" i="2"/>
  <c r="C14" i="2"/>
  <c r="D14" i="2"/>
  <c r="E14" i="2"/>
  <c r="F14" i="2"/>
  <c r="G14" i="2"/>
  <c r="H14" i="2"/>
  <c r="I14" i="2"/>
  <c r="B14" i="2"/>
  <c r="E8" i="2"/>
  <c r="E9" i="2" s="1"/>
  <c r="F8" i="2"/>
  <c r="F9" i="2" s="1"/>
  <c r="G8" i="2"/>
  <c r="G9" i="2" s="1"/>
  <c r="H8" i="2"/>
  <c r="H9" i="2" s="1"/>
  <c r="H27" i="2" s="1"/>
  <c r="I9" i="2"/>
  <c r="I27" i="2" s="1"/>
  <c r="C8" i="2"/>
  <c r="C9" i="2" s="1"/>
  <c r="B8" i="2"/>
  <c r="B9" i="2" s="1"/>
  <c r="B27" i="2" s="1"/>
  <c r="D8" i="2"/>
  <c r="D9" i="2" s="1"/>
  <c r="D27" i="2" s="1"/>
  <c r="U31" i="2"/>
  <c r="V31" i="2" s="1"/>
  <c r="W31" i="2" s="1"/>
  <c r="X31" i="2" s="1"/>
  <c r="T30" i="2"/>
  <c r="U30" i="2" s="1"/>
  <c r="V30" i="2" s="1"/>
  <c r="W30" i="2" s="1"/>
  <c r="X30" i="2" s="1"/>
  <c r="R42" i="2"/>
  <c r="S42" i="2"/>
  <c r="Q42" i="2"/>
  <c r="R32" i="2"/>
  <c r="S32" i="2"/>
  <c r="Q32" i="2"/>
  <c r="S34" i="2"/>
  <c r="R14" i="2"/>
  <c r="S14" i="2"/>
  <c r="Q14" i="2"/>
  <c r="R8" i="2"/>
  <c r="R9" i="2" s="1"/>
  <c r="R27" i="2" s="1"/>
  <c r="S8" i="2"/>
  <c r="S9" i="2" s="1"/>
  <c r="Q8" i="2"/>
  <c r="Q9" i="2" s="1"/>
  <c r="R23" i="2"/>
  <c r="S23" i="2"/>
  <c r="B32" i="2"/>
  <c r="P1" i="2"/>
  <c r="Q1" i="2" s="1"/>
  <c r="R1" i="2" s="1"/>
  <c r="S1" i="2" s="1"/>
  <c r="T1" i="2" s="1"/>
  <c r="U1" i="2" s="1"/>
  <c r="V1" i="2" s="1"/>
  <c r="W1" i="2" s="1"/>
  <c r="X1" i="2" s="1"/>
  <c r="E5" i="1"/>
  <c r="E6" i="1"/>
  <c r="E4" i="1"/>
  <c r="E7" i="1" s="1"/>
  <c r="J11" i="2" l="1"/>
  <c r="K11" i="2" s="1"/>
  <c r="J10" i="2"/>
  <c r="K10" i="2" s="1"/>
  <c r="J13" i="2"/>
  <c r="K13" i="2" s="1"/>
  <c r="J12" i="2"/>
  <c r="K12" i="2" s="1"/>
  <c r="K23" i="2"/>
  <c r="K14" i="2"/>
  <c r="J6" i="2"/>
  <c r="J5" i="2"/>
  <c r="L4" i="2"/>
  <c r="M4" i="2" s="1"/>
  <c r="M23" i="2" s="1"/>
  <c r="P17" i="2"/>
  <c r="P28" i="2"/>
  <c r="O15" i="2"/>
  <c r="O27" i="2"/>
  <c r="I15" i="2"/>
  <c r="F15" i="2"/>
  <c r="F27" i="2"/>
  <c r="G27" i="2"/>
  <c r="G15" i="2"/>
  <c r="E15" i="2"/>
  <c r="E27" i="2"/>
  <c r="C27" i="2"/>
  <c r="C15" i="2"/>
  <c r="D15" i="2"/>
  <c r="B15" i="2"/>
  <c r="H15" i="2"/>
  <c r="S15" i="2"/>
  <c r="S28" i="2" s="1"/>
  <c r="Q15" i="2"/>
  <c r="Q28" i="2" s="1"/>
  <c r="S27" i="2"/>
  <c r="Q27" i="2"/>
  <c r="R15" i="2"/>
  <c r="R28" i="2" s="1"/>
  <c r="K5" i="2" l="1"/>
  <c r="J8" i="2"/>
  <c r="J9" i="2" s="1"/>
  <c r="J27" i="2" s="1"/>
  <c r="T4" i="2"/>
  <c r="K6" i="2"/>
  <c r="M24" i="2"/>
  <c r="L24" i="2"/>
  <c r="L23" i="2"/>
  <c r="P19" i="2"/>
  <c r="P25" i="2"/>
  <c r="O17" i="2"/>
  <c r="O28" i="2"/>
  <c r="I17" i="2"/>
  <c r="I28" i="2"/>
  <c r="E17" i="2"/>
  <c r="E28" i="2"/>
  <c r="C17" i="2"/>
  <c r="C28" i="2"/>
  <c r="G17" i="2"/>
  <c r="G28" i="2"/>
  <c r="F17" i="2"/>
  <c r="F28" i="2"/>
  <c r="B28" i="2"/>
  <c r="B17" i="2"/>
  <c r="D17" i="2"/>
  <c r="D28" i="2"/>
  <c r="H17" i="2"/>
  <c r="H28" i="2"/>
  <c r="Q17" i="2"/>
  <c r="Q19" i="2" s="1"/>
  <c r="Q33" i="2" s="1"/>
  <c r="S17" i="2"/>
  <c r="R17" i="2"/>
  <c r="L10" i="2" l="1"/>
  <c r="L13" i="2"/>
  <c r="L11" i="2"/>
  <c r="M11" i="2" s="1"/>
  <c r="L12" i="2"/>
  <c r="L7" i="2"/>
  <c r="L6" i="2"/>
  <c r="M6" i="2" s="1"/>
  <c r="T6" i="2"/>
  <c r="U4" i="2"/>
  <c r="T23" i="2"/>
  <c r="L5" i="2"/>
  <c r="K8" i="2"/>
  <c r="K9" i="2" s="1"/>
  <c r="O19" i="2"/>
  <c r="O25" i="2"/>
  <c r="I25" i="2"/>
  <c r="I19" i="2"/>
  <c r="I21" i="2" s="1"/>
  <c r="B19" i="2"/>
  <c r="B21" i="2" s="1"/>
  <c r="B25" i="2"/>
  <c r="Q25" i="2"/>
  <c r="F19" i="2"/>
  <c r="F21" i="2" s="1"/>
  <c r="F25" i="2"/>
  <c r="H19" i="2"/>
  <c r="H21" i="2" s="1"/>
  <c r="H25" i="2"/>
  <c r="D19" i="2"/>
  <c r="D21" i="2" s="1"/>
  <c r="D25" i="2"/>
  <c r="G25" i="2"/>
  <c r="G19" i="2"/>
  <c r="G21" i="2" s="1"/>
  <c r="C19" i="2"/>
  <c r="C21" i="2" s="1"/>
  <c r="C25" i="2"/>
  <c r="E19" i="2"/>
  <c r="E21" i="2" s="1"/>
  <c r="E25" i="2"/>
  <c r="Q36" i="2"/>
  <c r="Q21" i="2"/>
  <c r="S19" i="2"/>
  <c r="S25" i="2"/>
  <c r="R19" i="2"/>
  <c r="R33" i="2" s="1"/>
  <c r="R25" i="2"/>
  <c r="K15" i="2" l="1"/>
  <c r="K28" i="2" s="1"/>
  <c r="K27" i="2"/>
  <c r="M5" i="2"/>
  <c r="L8" i="2"/>
  <c r="L9" i="2" s="1"/>
  <c r="T5" i="2"/>
  <c r="M7" i="2"/>
  <c r="T7" i="2"/>
  <c r="L14" i="2"/>
  <c r="M12" i="2"/>
  <c r="T12" i="2" s="1"/>
  <c r="M13" i="2"/>
  <c r="T13" i="2"/>
  <c r="V4" i="2"/>
  <c r="U23" i="2"/>
  <c r="U6" i="2" s="1"/>
  <c r="M10" i="2"/>
  <c r="M14" i="2" s="1"/>
  <c r="R36" i="2"/>
  <c r="R21" i="2"/>
  <c r="S33" i="2"/>
  <c r="S21" i="2"/>
  <c r="S36" i="2"/>
  <c r="W4" i="2" l="1"/>
  <c r="V23" i="2"/>
  <c r="V6" i="2" s="1"/>
  <c r="U12" i="2"/>
  <c r="V12" i="2" s="1"/>
  <c r="L15" i="2"/>
  <c r="L28" i="2" s="1"/>
  <c r="L27" i="2"/>
  <c r="U13" i="2"/>
  <c r="V13" i="2" s="1"/>
  <c r="U7" i="2"/>
  <c r="V7" i="2" s="1"/>
  <c r="T8" i="2"/>
  <c r="U5" i="2"/>
  <c r="M8" i="2"/>
  <c r="M9" i="2" s="1"/>
  <c r="T10" i="2"/>
  <c r="U10" i="2" s="1"/>
  <c r="J14" i="2"/>
  <c r="J15" i="2" s="1"/>
  <c r="T11" i="2"/>
  <c r="V10" i="2" l="1"/>
  <c r="T14" i="2"/>
  <c r="M15" i="2"/>
  <c r="M28" i="2" s="1"/>
  <c r="M27" i="2"/>
  <c r="U8" i="2"/>
  <c r="U9" i="2" s="1"/>
  <c r="V5" i="2"/>
  <c r="X4" i="2"/>
  <c r="W23" i="2"/>
  <c r="W6" i="2" s="1"/>
  <c r="J17" i="2"/>
  <c r="J18" i="2" s="1"/>
  <c r="J28" i="2"/>
  <c r="U11" i="2"/>
  <c r="U14" i="2" s="1"/>
  <c r="X23" i="2" l="1"/>
  <c r="X6" i="2" s="1"/>
  <c r="W12" i="2"/>
  <c r="X12" i="2" s="1"/>
  <c r="U27" i="2"/>
  <c r="U15" i="2"/>
  <c r="W13" i="2"/>
  <c r="X13" i="2" s="1"/>
  <c r="V8" i="2"/>
  <c r="V9" i="2" s="1"/>
  <c r="W5" i="2"/>
  <c r="W7" i="2"/>
  <c r="X7" i="2" s="1"/>
  <c r="W10" i="2"/>
  <c r="J19" i="2"/>
  <c r="J34" i="2" s="1"/>
  <c r="K16" i="2" s="1"/>
  <c r="V11" i="2"/>
  <c r="V14" i="2" s="1"/>
  <c r="X10" i="2" l="1"/>
  <c r="V27" i="2"/>
  <c r="V15" i="2"/>
  <c r="W8" i="2"/>
  <c r="W9" i="2" s="1"/>
  <c r="X5" i="2"/>
  <c r="X8" i="2" s="1"/>
  <c r="X9" i="2" s="1"/>
  <c r="W11" i="2"/>
  <c r="W14" i="2" s="1"/>
  <c r="K17" i="2"/>
  <c r="W27" i="2" l="1"/>
  <c r="W15" i="2"/>
  <c r="X27" i="2"/>
  <c r="X11" i="2"/>
  <c r="X14" i="2" s="1"/>
  <c r="X15" i="2" s="1"/>
  <c r="K18" i="2"/>
  <c r="K19" i="2" s="1"/>
  <c r="K21" i="2" l="1"/>
  <c r="K34" i="2"/>
  <c r="L16" i="2" l="1"/>
  <c r="L17" i="2" l="1"/>
  <c r="L18" i="2" l="1"/>
  <c r="L19" i="2" l="1"/>
  <c r="L21" i="2" l="1"/>
  <c r="L34" i="2"/>
  <c r="M16" i="2" l="1"/>
  <c r="M17" i="2" l="1"/>
  <c r="T16" i="2"/>
  <c r="M18" i="2" l="1"/>
  <c r="T18" i="2" s="1"/>
  <c r="M19" i="2" l="1"/>
  <c r="M21" i="2" l="1"/>
  <c r="M34" i="2"/>
  <c r="T34" i="2" s="1"/>
  <c r="U16" i="2" l="1"/>
  <c r="T9" i="2" l="1"/>
  <c r="T27" i="2" s="1"/>
  <c r="T15" i="2" l="1"/>
  <c r="T28" i="2" l="1"/>
  <c r="T17" i="2"/>
  <c r="T19" i="2" l="1"/>
  <c r="T25" i="2"/>
  <c r="T21" i="2"/>
  <c r="X28" i="2"/>
  <c r="V28" i="2"/>
  <c r="U17" i="2" l="1"/>
  <c r="U18" i="2" s="1"/>
  <c r="U28" i="2"/>
  <c r="U19" i="2"/>
  <c r="W28" i="2"/>
  <c r="U34" i="2" l="1"/>
  <c r="U21" i="2"/>
  <c r="V16" i="2" l="1"/>
  <c r="V17" i="2" s="1"/>
  <c r="V18" i="2" l="1"/>
  <c r="V19" i="2" s="1"/>
  <c r="V21" i="2" l="1"/>
  <c r="V34" i="2"/>
  <c r="W16" i="2" l="1"/>
  <c r="W17" i="2" s="1"/>
  <c r="W18" i="2" l="1"/>
  <c r="W19" i="2" s="1"/>
  <c r="W21" i="2" l="1"/>
  <c r="W34" i="2"/>
  <c r="X16" i="2" l="1"/>
  <c r="X17" i="2" s="1"/>
  <c r="X18" i="2" l="1"/>
  <c r="X19" i="2" s="1"/>
  <c r="X21" i="2" l="1"/>
  <c r="Y19" i="2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X34" i="2"/>
  <c r="X32" i="2"/>
  <c r="Y32" i="2" s="1"/>
  <c r="Z32" i="2" s="1"/>
  <c r="AA32" i="2" s="1"/>
  <c r="AB32" i="2" s="1"/>
  <c r="AC32" i="2" s="1"/>
  <c r="V32" i="2"/>
  <c r="W32" i="2"/>
  <c r="U32" i="2"/>
  <c r="AD32" i="2" l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AA27" i="2" l="1"/>
  <c r="AA28" i="2" s="1"/>
  <c r="AA29" i="2" s="1"/>
</calcChain>
</file>

<file path=xl/sharedStrings.xml><?xml version="1.0" encoding="utf-8"?>
<sst xmlns="http://schemas.openxmlformats.org/spreadsheetml/2006/main" count="62" uniqueCount="57">
  <si>
    <t>PYPL</t>
  </si>
  <si>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</si>
  <si>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</si>
  <si>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</si>
  <si>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</si>
  <si>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</si>
  <si>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</si>
  <si>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</si>
  <si>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</si>
  <si>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</si>
  <si>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</si>
  <si>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</si>
  <si>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</si>
  <si>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</si>
  <si>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</si>
  <si>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</si>
  <si>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Transaction&amp;Credit Loss</t>
  </si>
  <si>
    <t>S&amp;M</t>
  </si>
  <si>
    <t>R&amp;D</t>
  </si>
  <si>
    <t>G&amp;A</t>
  </si>
  <si>
    <t>Restructuring</t>
  </si>
  <si>
    <t>OPEX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</si>
  <si>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</si>
  <si>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</si>
  <si>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</si>
  <si>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</si>
  <si>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</si>
  <si>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</si>
  <si>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</si>
  <si>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</si>
  <si>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</si>
  <si>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</si>
  <si>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</si>
  <si>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</si>
  <si>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</si>
  <si>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Model NI</t>
  </si>
  <si>
    <t>Reported NI</t>
  </si>
  <si>
    <t>Net Cash</t>
  </si>
  <si>
    <t>AP</t>
  </si>
  <si>
    <t>AR</t>
  </si>
  <si>
    <t>Tax Rate</t>
  </si>
  <si>
    <t>NPV</t>
  </si>
  <si>
    <t>Maturity</t>
  </si>
  <si>
    <t>Discount</t>
  </si>
  <si>
    <t>Diff</t>
  </si>
  <si>
    <t>ROIC</t>
  </si>
  <si>
    <t>Purchase Investments</t>
  </si>
  <si>
    <t>Sell Investments</t>
  </si>
  <si>
    <t>Payment Volume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</si>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</sst>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38100</xdr:rowOff>
    </xdr:from>
    <xdr:to>
      <xdr:col>9</xdr:col>
      <xdr:colOff>0</xdr:colOff>
      <xdr:row>47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3028950" y="38100"/>
          <a:ext cx="1905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0</xdr:row>
      <xdr:rowOff>0</xdr:rowOff>
    </xdr:from>
    <xdr:to>
      <xdr:col>19</xdr:col>
      <xdr:colOff>9525</xdr:colOff>
      <xdr:row>47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8763000" y="0"/>
          <a:ext cx="19050" cy="8572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E7"/>
  <sheetViews>
    <sheetView tabSelected="1" zoomScale="235" zoomScaleNormal="235" workbookViewId="0">
      <selection activeCell="E3" sqref="E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D2" t="s">
        <v>1</v>
      </c>
      <c r="E2" s="2">
        <v>66</v>
      </c>
    </row>
    <row r="3" spans="1:5" x14ac:dyDescent="0.25">
      <c r="D3" t="s">
        <v>2</v>
      </c>
      <c r="E3" s="2">
        <v>989.24199999999996</v>
      </c>
    </row>
    <row r="4" spans="1:5" x14ac:dyDescent="0.25">
      <c r="D4" t="s">
        <v>3</v>
      </c>
      <c r="E4" s="2">
        <f>E3*E2</f>
        <v>65289.971999999994</v>
      </c>
    </row>
    <row r="5" spans="1:5" x14ac:dyDescent="0.25">
      <c r="D5" t="s">
        <v>4</v>
      </c>
      <c r="E5" s="2">
        <f>6561+4262</f>
        <v>10823</v>
      </c>
    </row>
    <row r="6" spans="1:5" x14ac:dyDescent="0.25">
      <c r="D6" t="s">
        <v>5</v>
      </c>
      <c r="E6" s="2">
        <f>9879</f>
        <v>9879</v>
      </c>
    </row>
    <row r="7" spans="1:5" x14ac:dyDescent="0.25">
      <c r="D7" t="s">
        <v>6</v>
      </c>
      <c r="E7" s="2">
        <f>E4+E6-E5</f>
        <v>64345.971999999994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N45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Y1" sqref="Y1"/>
    </sheetView>
  </sheetViews>
  <sheetFormatPr defaultRowHeight="15" x14ac:dyDescent="0.25"/>
  <cols>
    <col min="1" max="1" width="22.28515625" style="2" customWidth="1"/>
    <col min="2" max="8" width="9.140625" style="2"/>
    <col min="9" max="9" width="9.140625" style="2" customWidth="1"/>
    <col min="10" max="27" width="9.140625" style="2"/>
    <col min="28" max="28" width="9.85546875" style="2" bestFit="1" customWidth="1"/>
    <col min="29" max="16384" width="9.140625" style="2"/>
  </cols>
  <sheetData>
    <row r="1" spans="1:24" x14ac:dyDescent="0.25">
      <c r="B1" s="2" t="s">
        <v>49</v>
      </c>
      <c r="C1" s="2" t="s">
        <v>50</v>
      </c>
      <c r="D1" s="2" t="s">
        <v>51</v>
      </c>
      <c r="E1" s="2" t="s">
        <v>52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55</v>
      </c>
      <c r="M1" s="2" t="s">
        <v>56</v>
      </c>
      <c r="O1" s="4">
        <v>2020</v>
      </c>
      <c r="P1" s="4">
        <f>O1+1</f>
        <v>2021</v>
      </c>
      <c r="Q1" s="4">
        <f t="shared" ref="Q1:X1" si="0">P1+1</f>
        <v>2022</v>
      </c>
      <c r="R1" s="4">
        <f t="shared" si="0"/>
        <v>2023</v>
      </c>
      <c r="S1" s="4">
        <f t="shared" si="0"/>
        <v>2024</v>
      </c>
      <c r="T1" s="4">
        <f t="shared" si="0"/>
        <v>2025</v>
      </c>
      <c r="U1" s="4">
        <f t="shared" si="0"/>
        <v>2026</v>
      </c>
      <c r="V1" s="4">
        <f t="shared" si="0"/>
        <v>2027</v>
      </c>
      <c r="W1" s="4">
        <f t="shared" si="0"/>
        <v>2028</v>
      </c>
      <c r="X1" s="4">
        <f t="shared" si="0"/>
        <v>2029</v>
      </c>
    </row>
    <row r="2" spans="1:24" x14ac:dyDescent="0.25">
      <c r="A2" s="2" t="s">
        <v>48</v>
      </c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s="3" customFormat="1" x14ac:dyDescent="0.25">
      <c r="A4" s="3" t="s">
        <v>14</v>
      </c>
      <c r="B4" s="3">
        <v>7040</v>
      </c>
      <c r="C4" s="3">
        <v>7287</v>
      </c>
      <c r="D4" s="3">
        <v>7418</v>
      </c>
      <c r="E4" s="3">
        <v>8026</v>
      </c>
      <c r="F4" s="3">
        <v>7699</v>
      </c>
      <c r="G4" s="3">
        <v>7885</v>
      </c>
      <c r="H4" s="3">
        <v>7847</v>
      </c>
      <c r="I4" s="3">
        <v>8366</v>
      </c>
      <c r="J4" s="3">
        <f>I4*0.96</f>
        <v>8031.36</v>
      </c>
      <c r="K4" s="3">
        <f>J4*1.02</f>
        <v>8191.9871999999996</v>
      </c>
      <c r="L4" s="3">
        <f>K4*1.02</f>
        <v>8355.8269440000004</v>
      </c>
      <c r="M4" s="3">
        <f>L4*1.08</f>
        <v>9024.2930995200004</v>
      </c>
      <c r="Q4" s="3">
        <v>27518</v>
      </c>
      <c r="R4" s="3">
        <v>29771</v>
      </c>
      <c r="S4" s="3">
        <v>31797</v>
      </c>
      <c r="T4" s="3">
        <f>SUM(J4:M4)</f>
        <v>33603.467243520005</v>
      </c>
      <c r="U4" s="3">
        <f t="shared" ref="U4:X4" si="1">T4*1.05</f>
        <v>35283.640605696004</v>
      </c>
      <c r="V4" s="3">
        <f t="shared" si="1"/>
        <v>37047.822635980803</v>
      </c>
      <c r="W4" s="3">
        <f t="shared" si="1"/>
        <v>38900.213767779846</v>
      </c>
      <c r="X4" s="3">
        <f t="shared" si="1"/>
        <v>40845.224456168842</v>
      </c>
    </row>
    <row r="5" spans="1:24" x14ac:dyDescent="0.25">
      <c r="A5" s="2" t="s">
        <v>15</v>
      </c>
      <c r="B5" s="2">
        <v>3283</v>
      </c>
      <c r="C5" s="2">
        <v>3541</v>
      </c>
      <c r="D5" s="2">
        <v>3603</v>
      </c>
      <c r="E5" s="2">
        <v>3958</v>
      </c>
      <c r="F5" s="2">
        <v>3917</v>
      </c>
      <c r="G5" s="2">
        <v>3942</v>
      </c>
      <c r="H5" s="2">
        <v>3841</v>
      </c>
      <c r="I5" s="2">
        <v>3997</v>
      </c>
      <c r="J5" s="2">
        <f>I5*(1+J24)</f>
        <v>3837.12</v>
      </c>
      <c r="K5" s="2">
        <f t="shared" ref="K5:M5" si="2">J5*(1+K24)</f>
        <v>3913.8624</v>
      </c>
      <c r="L5" s="2">
        <f t="shared" si="2"/>
        <v>3992.1396479999999</v>
      </c>
      <c r="M5" s="2">
        <f t="shared" si="2"/>
        <v>4311.5108198400003</v>
      </c>
      <c r="Q5" s="2">
        <v>12173</v>
      </c>
      <c r="R5" s="2">
        <v>14385</v>
      </c>
      <c r="S5" s="2">
        <v>15697</v>
      </c>
      <c r="T5" s="2">
        <f>SUM(J5:M5)</f>
        <v>16054.632867839999</v>
      </c>
      <c r="U5" s="2">
        <f t="shared" ref="U5:X5" si="3">T5*(1+U23)</f>
        <v>16857.364511232001</v>
      </c>
      <c r="V5" s="2">
        <f t="shared" si="3"/>
        <v>17700.232736793601</v>
      </c>
      <c r="W5" s="2">
        <f t="shared" si="3"/>
        <v>18585.244373633283</v>
      </c>
      <c r="X5" s="2">
        <f t="shared" si="3"/>
        <v>19514.506592314949</v>
      </c>
    </row>
    <row r="6" spans="1:24" x14ac:dyDescent="0.25">
      <c r="A6" s="2" t="s">
        <v>16</v>
      </c>
      <c r="B6" s="2">
        <v>442</v>
      </c>
      <c r="C6" s="2">
        <v>398</v>
      </c>
      <c r="D6" s="2">
        <v>446</v>
      </c>
      <c r="E6" s="2">
        <v>396</v>
      </c>
      <c r="F6" s="2">
        <v>321</v>
      </c>
      <c r="G6" s="2">
        <v>335</v>
      </c>
      <c r="H6" s="2">
        <v>352</v>
      </c>
      <c r="I6" s="2">
        <v>434</v>
      </c>
      <c r="J6" s="2">
        <f>I6*(1+J24)</f>
        <v>416.64</v>
      </c>
      <c r="K6" s="2">
        <f t="shared" ref="K6:M6" si="4">J6*(1+K24)</f>
        <v>424.97280000000001</v>
      </c>
      <c r="L6" s="2">
        <f t="shared" si="4"/>
        <v>433.47225600000002</v>
      </c>
      <c r="M6" s="2">
        <f t="shared" si="4"/>
        <v>468.15003648000004</v>
      </c>
      <c r="Q6" s="2">
        <v>1572</v>
      </c>
      <c r="R6" s="2">
        <v>1682</v>
      </c>
      <c r="S6" s="2">
        <v>1442</v>
      </c>
      <c r="T6" s="2">
        <f>SUM(J6:M6)</f>
        <v>1743.2350924799998</v>
      </c>
      <c r="U6" s="2">
        <f t="shared" ref="U6:X6" si="5">T6*(1+U23)</f>
        <v>1830.3968471039998</v>
      </c>
      <c r="V6" s="2">
        <f t="shared" si="5"/>
        <v>1921.9166894591999</v>
      </c>
      <c r="W6" s="2">
        <f t="shared" si="5"/>
        <v>2018.0125239321601</v>
      </c>
      <c r="X6" s="2">
        <f t="shared" si="5"/>
        <v>2118.9131501287684</v>
      </c>
    </row>
    <row r="7" spans="1:24" x14ac:dyDescent="0.25">
      <c r="A7" s="2" t="s">
        <v>53</v>
      </c>
      <c r="B7" s="2">
        <v>488</v>
      </c>
      <c r="C7" s="2">
        <v>492</v>
      </c>
      <c r="D7" s="2">
        <v>474</v>
      </c>
      <c r="E7" s="2">
        <v>465</v>
      </c>
      <c r="F7" s="2">
        <v>454</v>
      </c>
      <c r="G7" s="2">
        <v>436</v>
      </c>
      <c r="H7" s="2">
        <v>427</v>
      </c>
      <c r="I7" s="2">
        <v>451</v>
      </c>
      <c r="J7" s="2">
        <f>I7*(1+J24)</f>
        <v>432.96</v>
      </c>
      <c r="K7" s="2">
        <f t="shared" ref="K7:M7" si="6">J7*(1+K24)</f>
        <v>441.61919999999998</v>
      </c>
      <c r="L7" s="2">
        <f t="shared" si="6"/>
        <v>450.45158399999997</v>
      </c>
      <c r="M7" s="2">
        <f t="shared" si="6"/>
        <v>486.48771072</v>
      </c>
      <c r="Q7" s="2">
        <v>2120</v>
      </c>
      <c r="R7" s="2">
        <v>1919</v>
      </c>
      <c r="S7" s="2">
        <v>1768</v>
      </c>
      <c r="T7" s="2">
        <f>SUM(J7:M7)</f>
        <v>1811.5184947199998</v>
      </c>
      <c r="U7" s="2">
        <f t="shared" ref="U7:X7" si="7">T7*(1+U23)</f>
        <v>1902.094419456</v>
      </c>
      <c r="V7" s="2">
        <f t="shared" si="7"/>
        <v>1997.1991404288001</v>
      </c>
      <c r="W7" s="2">
        <f t="shared" si="7"/>
        <v>2097.0590974502402</v>
      </c>
      <c r="X7" s="2">
        <f t="shared" si="7"/>
        <v>2201.9120523227525</v>
      </c>
    </row>
    <row r="8" spans="1:24" x14ac:dyDescent="0.25">
      <c r="A8" s="2" t="s">
        <v>33</v>
      </c>
      <c r="B8" s="2">
        <f>SUM(B5:B7)</f>
        <v>4213</v>
      </c>
      <c r="C8" s="2">
        <f>SUM(C5:C7)</f>
        <v>4431</v>
      </c>
      <c r="D8" s="2">
        <f>SUM(D5:D7)</f>
        <v>4523</v>
      </c>
      <c r="E8" s="2">
        <f t="shared" ref="E8:K8" si="8">SUM(E5:E7)</f>
        <v>4819</v>
      </c>
      <c r="F8" s="2">
        <f t="shared" si="8"/>
        <v>4692</v>
      </c>
      <c r="G8" s="2">
        <f t="shared" si="8"/>
        <v>4713</v>
      </c>
      <c r="H8" s="2">
        <f t="shared" si="8"/>
        <v>4620</v>
      </c>
      <c r="I8" s="2">
        <f t="shared" si="8"/>
        <v>4882</v>
      </c>
      <c r="J8" s="2">
        <f t="shared" si="8"/>
        <v>4686.72</v>
      </c>
      <c r="K8" s="2">
        <f t="shared" si="8"/>
        <v>4780.4543999999996</v>
      </c>
      <c r="L8" s="2">
        <f t="shared" ref="L8" si="9">SUM(L5:L7)</f>
        <v>4876.0634879999998</v>
      </c>
      <c r="M8" s="2">
        <f t="shared" ref="M8:P8" si="10">SUM(M5:M7)</f>
        <v>5266.1485670400007</v>
      </c>
      <c r="O8" s="2">
        <f t="shared" si="10"/>
        <v>0</v>
      </c>
      <c r="P8" s="2">
        <f t="shared" si="10"/>
        <v>0</v>
      </c>
      <c r="Q8" s="2">
        <f>SUM(Q5:Q7)</f>
        <v>15865</v>
      </c>
      <c r="R8" s="2">
        <f>SUM(R5:R7)</f>
        <v>17986</v>
      </c>
      <c r="S8" s="2">
        <f>SUM(S5:S7)</f>
        <v>18907</v>
      </c>
      <c r="T8" s="2">
        <f>SUM(T5:T7)</f>
        <v>19609.386455039999</v>
      </c>
      <c r="U8" s="2">
        <f t="shared" ref="U8:X8" si="11">SUM(U5:U7)</f>
        <v>20589.855777792</v>
      </c>
      <c r="V8" s="2">
        <f t="shared" si="11"/>
        <v>21619.348566681598</v>
      </c>
      <c r="W8" s="2">
        <f t="shared" si="11"/>
        <v>22700.315995015684</v>
      </c>
      <c r="X8" s="2">
        <f t="shared" si="11"/>
        <v>23835.331794766469</v>
      </c>
    </row>
    <row r="9" spans="1:24" x14ac:dyDescent="0.25">
      <c r="A9" s="2" t="s">
        <v>34</v>
      </c>
      <c r="B9" s="2">
        <f>B4-B8</f>
        <v>2827</v>
      </c>
      <c r="C9" s="2">
        <f>C4-C8</f>
        <v>2856</v>
      </c>
      <c r="D9" s="2">
        <f>D4-D8</f>
        <v>2895</v>
      </c>
      <c r="E9" s="2">
        <f t="shared" ref="E9:K9" si="12">E4-E8</f>
        <v>3207</v>
      </c>
      <c r="F9" s="2">
        <f t="shared" si="12"/>
        <v>3007</v>
      </c>
      <c r="G9" s="2">
        <f t="shared" si="12"/>
        <v>3172</v>
      </c>
      <c r="H9" s="2">
        <f t="shared" si="12"/>
        <v>3227</v>
      </c>
      <c r="I9" s="2">
        <f t="shared" si="12"/>
        <v>3484</v>
      </c>
      <c r="J9" s="2">
        <f t="shared" si="12"/>
        <v>3344.6399999999994</v>
      </c>
      <c r="K9" s="2">
        <f t="shared" si="12"/>
        <v>3411.5328</v>
      </c>
      <c r="L9" s="2">
        <f t="shared" ref="L9" si="13">L4-L8</f>
        <v>3479.7634560000006</v>
      </c>
      <c r="M9" s="2">
        <f t="shared" ref="M9:P9" si="14">M4-M8</f>
        <v>3758.1445324799997</v>
      </c>
      <c r="O9" s="2">
        <f t="shared" si="14"/>
        <v>0</v>
      </c>
      <c r="P9" s="2">
        <f t="shared" si="14"/>
        <v>0</v>
      </c>
      <c r="Q9" s="2">
        <f>Q4-Q8</f>
        <v>11653</v>
      </c>
      <c r="R9" s="2">
        <f t="shared" ref="R9:X9" si="15">R4-R8</f>
        <v>11785</v>
      </c>
      <c r="S9" s="2">
        <f t="shared" si="15"/>
        <v>12890</v>
      </c>
      <c r="T9" s="2">
        <f t="shared" si="15"/>
        <v>13994.080788480005</v>
      </c>
      <c r="U9" s="2">
        <f t="shared" si="15"/>
        <v>14693.784827904004</v>
      </c>
      <c r="V9" s="2">
        <f t="shared" si="15"/>
        <v>15428.474069299205</v>
      </c>
      <c r="W9" s="2">
        <f t="shared" si="15"/>
        <v>16199.897772764161</v>
      </c>
      <c r="X9" s="2">
        <f t="shared" si="15"/>
        <v>17009.892661402373</v>
      </c>
    </row>
    <row r="10" spans="1:24" x14ac:dyDescent="0.25">
      <c r="A10" s="2" t="s">
        <v>17</v>
      </c>
      <c r="B10" s="2">
        <v>436</v>
      </c>
      <c r="C10" s="2">
        <v>465</v>
      </c>
      <c r="D10" s="2">
        <v>442</v>
      </c>
      <c r="E10" s="2">
        <v>466</v>
      </c>
      <c r="F10" s="2">
        <v>421</v>
      </c>
      <c r="G10" s="2">
        <v>446</v>
      </c>
      <c r="H10" s="2">
        <v>508</v>
      </c>
      <c r="I10" s="2">
        <v>626</v>
      </c>
      <c r="J10" s="2">
        <f>I10*(1+J24)</f>
        <v>600.95999999999992</v>
      </c>
      <c r="K10" s="2">
        <f t="shared" ref="K10:M10" si="16">J10*(1+K24)</f>
        <v>612.97919999999988</v>
      </c>
      <c r="L10" s="2">
        <f t="shared" si="16"/>
        <v>625.2387839999999</v>
      </c>
      <c r="M10" s="2">
        <f t="shared" si="16"/>
        <v>675.25788671999999</v>
      </c>
      <c r="Q10" s="2">
        <v>2257</v>
      </c>
      <c r="R10" s="2">
        <v>1809</v>
      </c>
      <c r="S10" s="2">
        <v>2001</v>
      </c>
      <c r="T10" s="2">
        <f>SUM(J10:M10)</f>
        <v>2514.4358707199999</v>
      </c>
      <c r="U10" s="2">
        <f t="shared" ref="U10:X10" si="17">T10*(1+U23)</f>
        <v>2640.1576642559999</v>
      </c>
      <c r="V10" s="2">
        <f t="shared" si="17"/>
        <v>2772.1655474688</v>
      </c>
      <c r="W10" s="2">
        <f t="shared" si="17"/>
        <v>2910.7738248422402</v>
      </c>
      <c r="X10" s="2">
        <f t="shared" si="17"/>
        <v>3056.3125160843524</v>
      </c>
    </row>
    <row r="11" spans="1:24" x14ac:dyDescent="0.25">
      <c r="A11" s="2" t="s">
        <v>18</v>
      </c>
      <c r="B11" s="2">
        <v>721</v>
      </c>
      <c r="C11" s="2">
        <v>743</v>
      </c>
      <c r="D11" s="2">
        <v>739</v>
      </c>
      <c r="E11" s="2">
        <v>770</v>
      </c>
      <c r="F11" s="2">
        <v>742</v>
      </c>
      <c r="G11" s="2">
        <v>718</v>
      </c>
      <c r="H11" s="2">
        <v>746</v>
      </c>
      <c r="I11" s="2">
        <v>773</v>
      </c>
      <c r="J11" s="2">
        <f>I11*(1+J24)</f>
        <v>742.07999999999993</v>
      </c>
      <c r="K11" s="2">
        <f t="shared" ref="K11:M11" si="18">J11*(1+K24)</f>
        <v>756.9215999999999</v>
      </c>
      <c r="L11" s="2">
        <f t="shared" si="18"/>
        <v>772.06003199999986</v>
      </c>
      <c r="M11" s="2">
        <f t="shared" si="18"/>
        <v>833.82483455999989</v>
      </c>
      <c r="Q11" s="2">
        <v>3253</v>
      </c>
      <c r="R11" s="2">
        <v>2973</v>
      </c>
      <c r="S11" s="2">
        <v>2979</v>
      </c>
      <c r="T11" s="2">
        <f>SUM(J11:M11)</f>
        <v>3104.8864665599999</v>
      </c>
      <c r="U11" s="2">
        <f t="shared" ref="U11:X11" si="19">T11*(1+U23)</f>
        <v>3260.130789888</v>
      </c>
      <c r="V11" s="2">
        <f t="shared" si="19"/>
        <v>3423.1373293823999</v>
      </c>
      <c r="W11" s="2">
        <f t="shared" si="19"/>
        <v>3594.2941958515203</v>
      </c>
      <c r="X11" s="2">
        <f t="shared" si="19"/>
        <v>3774.0089056440966</v>
      </c>
    </row>
    <row r="12" spans="1:24" x14ac:dyDescent="0.25">
      <c r="A12" s="2" t="s">
        <v>19</v>
      </c>
      <c r="B12" s="2">
        <v>507</v>
      </c>
      <c r="C12" s="2">
        <v>491</v>
      </c>
      <c r="D12" s="2">
        <v>507</v>
      </c>
      <c r="E12" s="2">
        <v>554</v>
      </c>
      <c r="F12" s="2">
        <v>464</v>
      </c>
      <c r="G12" s="2">
        <v>570</v>
      </c>
      <c r="H12" s="2">
        <v>519</v>
      </c>
      <c r="I12" s="2">
        <v>594</v>
      </c>
      <c r="J12" s="2">
        <f>I12*(1+J24)</f>
        <v>570.24</v>
      </c>
      <c r="K12" s="2">
        <f t="shared" ref="K12:M12" si="20">J12*(1+K24)</f>
        <v>581.64480000000003</v>
      </c>
      <c r="L12" s="2">
        <f t="shared" si="20"/>
        <v>593.27769599999999</v>
      </c>
      <c r="M12" s="2">
        <f t="shared" si="20"/>
        <v>640.73991167999998</v>
      </c>
      <c r="Q12" s="2">
        <v>2099</v>
      </c>
      <c r="R12" s="2">
        <v>2059</v>
      </c>
      <c r="S12" s="2">
        <v>2147</v>
      </c>
      <c r="T12" s="2">
        <f>SUM(J12:M12)</f>
        <v>2385.9024076799997</v>
      </c>
      <c r="U12" s="2">
        <f t="shared" ref="U12:X12" si="21">T12*(1+U23)</f>
        <v>2505.1975280639999</v>
      </c>
      <c r="V12" s="2">
        <f t="shared" si="21"/>
        <v>2630.4574044671999</v>
      </c>
      <c r="W12" s="2">
        <f t="shared" si="21"/>
        <v>2761.9802746905602</v>
      </c>
      <c r="X12" s="2">
        <f t="shared" si="21"/>
        <v>2900.0792884250882</v>
      </c>
    </row>
    <row r="13" spans="1:24" x14ac:dyDescent="0.25">
      <c r="A13" s="2" t="s">
        <v>20</v>
      </c>
      <c r="B13" s="2">
        <v>164</v>
      </c>
      <c r="C13" s="2">
        <v>24</v>
      </c>
      <c r="D13" s="2">
        <v>39</v>
      </c>
      <c r="E13" s="2">
        <v>-311</v>
      </c>
      <c r="F13" s="2">
        <v>212</v>
      </c>
      <c r="G13" s="2">
        <v>113</v>
      </c>
      <c r="H13" s="2">
        <v>63</v>
      </c>
      <c r="I13" s="2">
        <v>50</v>
      </c>
      <c r="J13" s="2">
        <f>I13*(1+J24)</f>
        <v>48</v>
      </c>
      <c r="K13" s="2">
        <f t="shared" ref="K13:M13" si="22">J13*(1+K24)</f>
        <v>48.96</v>
      </c>
      <c r="L13" s="2">
        <f t="shared" si="22"/>
        <v>49.9392</v>
      </c>
      <c r="M13" s="2">
        <f t="shared" si="22"/>
        <v>53.934336000000002</v>
      </c>
      <c r="Q13" s="2">
        <v>207</v>
      </c>
      <c r="R13" s="2">
        <v>-84</v>
      </c>
      <c r="S13" s="2">
        <v>438</v>
      </c>
      <c r="T13" s="2">
        <f>SUM(J13:M13)</f>
        <v>200.83353600000001</v>
      </c>
      <c r="U13" s="2">
        <f t="shared" ref="U13:X13" si="23">T13*(1+U23)</f>
        <v>210.87521280000001</v>
      </c>
      <c r="V13" s="2">
        <f t="shared" si="23"/>
        <v>221.41897344000003</v>
      </c>
      <c r="W13" s="2">
        <f t="shared" si="23"/>
        <v>232.48992211200004</v>
      </c>
      <c r="X13" s="2">
        <f t="shared" si="23"/>
        <v>244.11441821760005</v>
      </c>
    </row>
    <row r="14" spans="1:24" x14ac:dyDescent="0.25">
      <c r="A14" s="2" t="s">
        <v>21</v>
      </c>
      <c r="B14" s="2">
        <f>SUM(B10:B13)</f>
        <v>1828</v>
      </c>
      <c r="C14" s="2">
        <f t="shared" ref="C14:K14" si="24">SUM(C10:C13)</f>
        <v>1723</v>
      </c>
      <c r="D14" s="2">
        <f t="shared" si="24"/>
        <v>1727</v>
      </c>
      <c r="E14" s="2">
        <f t="shared" si="24"/>
        <v>1479</v>
      </c>
      <c r="F14" s="2">
        <f t="shared" si="24"/>
        <v>1839</v>
      </c>
      <c r="G14" s="2">
        <f t="shared" si="24"/>
        <v>1847</v>
      </c>
      <c r="H14" s="2">
        <f t="shared" si="24"/>
        <v>1836</v>
      </c>
      <c r="I14" s="2">
        <f t="shared" si="24"/>
        <v>2043</v>
      </c>
      <c r="J14" s="2">
        <f t="shared" si="24"/>
        <v>1961.28</v>
      </c>
      <c r="K14" s="2">
        <f t="shared" si="24"/>
        <v>2000.5056</v>
      </c>
      <c r="L14" s="2">
        <f t="shared" ref="L14" si="25">SUM(L10:L13)</f>
        <v>2040.5157119999997</v>
      </c>
      <c r="M14" s="2">
        <f t="shared" ref="M14:P14" si="26">SUM(M10:M13)</f>
        <v>2203.75696896</v>
      </c>
      <c r="O14" s="2">
        <f t="shared" si="26"/>
        <v>0</v>
      </c>
      <c r="P14" s="2">
        <f t="shared" si="26"/>
        <v>0</v>
      </c>
      <c r="Q14" s="2">
        <f>SUM(Q10:Q13)</f>
        <v>7816</v>
      </c>
      <c r="R14" s="2">
        <f t="shared" ref="R14:X14" si="27">SUM(R10:R13)</f>
        <v>6757</v>
      </c>
      <c r="S14" s="2">
        <f t="shared" si="27"/>
        <v>7565</v>
      </c>
      <c r="T14" s="2">
        <f t="shared" si="27"/>
        <v>8206.05828096</v>
      </c>
      <c r="U14" s="2">
        <f t="shared" si="27"/>
        <v>8616.3611950079994</v>
      </c>
      <c r="V14" s="2">
        <f t="shared" si="27"/>
        <v>9047.1792547583991</v>
      </c>
      <c r="W14" s="2">
        <f t="shared" si="27"/>
        <v>9499.5382174963197</v>
      </c>
      <c r="X14" s="2">
        <f t="shared" si="27"/>
        <v>9974.5151283711366</v>
      </c>
    </row>
    <row r="15" spans="1:24" s="3" customFormat="1" x14ac:dyDescent="0.25">
      <c r="A15" s="3" t="s">
        <v>22</v>
      </c>
      <c r="B15" s="3">
        <f>B9-B14</f>
        <v>999</v>
      </c>
      <c r="C15" s="3">
        <f t="shared" ref="C15:K15" si="28">C9-C14</f>
        <v>1133</v>
      </c>
      <c r="D15" s="3">
        <f t="shared" si="28"/>
        <v>1168</v>
      </c>
      <c r="E15" s="3">
        <f t="shared" si="28"/>
        <v>1728</v>
      </c>
      <c r="F15" s="3">
        <f t="shared" si="28"/>
        <v>1168</v>
      </c>
      <c r="G15" s="3">
        <f t="shared" si="28"/>
        <v>1325</v>
      </c>
      <c r="H15" s="3">
        <f t="shared" si="28"/>
        <v>1391</v>
      </c>
      <c r="I15" s="3">
        <f t="shared" si="28"/>
        <v>1441</v>
      </c>
      <c r="J15" s="3">
        <f t="shared" si="28"/>
        <v>1383.3599999999994</v>
      </c>
      <c r="K15" s="3">
        <f t="shared" si="28"/>
        <v>1411.0272</v>
      </c>
      <c r="L15" s="3">
        <f t="shared" ref="L15" si="29">L9-L14</f>
        <v>1439.2477440000009</v>
      </c>
      <c r="M15" s="3">
        <f t="shared" ref="M15:P15" si="30">M9-M14</f>
        <v>1554.3875635199997</v>
      </c>
      <c r="O15" s="3">
        <f t="shared" si="30"/>
        <v>0</v>
      </c>
      <c r="P15" s="3">
        <f t="shared" si="30"/>
        <v>0</v>
      </c>
      <c r="Q15" s="3">
        <f>Q9-Q14</f>
        <v>3837</v>
      </c>
      <c r="R15" s="3">
        <f t="shared" ref="R15:S15" si="31">R9-R14</f>
        <v>5028</v>
      </c>
      <c r="S15" s="3">
        <f t="shared" si="31"/>
        <v>5325</v>
      </c>
      <c r="T15" s="3">
        <f t="shared" ref="T15:X15" si="32">T9-T14</f>
        <v>5788.0225075200051</v>
      </c>
      <c r="U15" s="3">
        <f t="shared" si="32"/>
        <v>6077.4236328960051</v>
      </c>
      <c r="V15" s="3">
        <f t="shared" si="32"/>
        <v>6381.2948145408063</v>
      </c>
      <c r="W15" s="3">
        <f t="shared" si="32"/>
        <v>6700.3595552678416</v>
      </c>
      <c r="X15" s="3">
        <f t="shared" si="32"/>
        <v>7035.3775330312365</v>
      </c>
    </row>
    <row r="16" spans="1:24" x14ac:dyDescent="0.25">
      <c r="A16" s="2" t="s">
        <v>54</v>
      </c>
      <c r="B16" s="2">
        <v>75</v>
      </c>
      <c r="C16" s="2">
        <v>170</v>
      </c>
      <c r="D16" s="2">
        <v>73</v>
      </c>
      <c r="E16" s="2">
        <v>65</v>
      </c>
      <c r="F16" s="2">
        <v>41</v>
      </c>
      <c r="G16" s="2">
        <v>74</v>
      </c>
      <c r="H16" s="2">
        <v>-80</v>
      </c>
      <c r="I16" s="2">
        <v>-31</v>
      </c>
      <c r="J16" s="2">
        <f>I34*$AA$24/4</f>
        <v>14.16</v>
      </c>
      <c r="K16" s="2">
        <f t="shared" ref="K16:M16" si="33">J34*$AA$24/4</f>
        <v>29.882099999999994</v>
      </c>
      <c r="L16" s="2">
        <f t="shared" si="33"/>
        <v>46.956875204999996</v>
      </c>
      <c r="M16" s="2">
        <f t="shared" si="33"/>
        <v>64.568399942579262</v>
      </c>
      <c r="Q16" s="2">
        <v>-471</v>
      </c>
      <c r="R16" s="2">
        <v>383</v>
      </c>
      <c r="S16" s="2">
        <v>4</v>
      </c>
      <c r="T16" s="2">
        <f>SUM(J16:M16)</f>
        <v>155.56737514757924</v>
      </c>
      <c r="U16" s="2">
        <f>T34*$AA$24</f>
        <v>335.0121124384433</v>
      </c>
      <c r="V16" s="2">
        <f>U34*$AA$24</f>
        <v>638.96156676729606</v>
      </c>
      <c r="W16" s="2">
        <f>V34*$AA$24</f>
        <v>971.72171924130009</v>
      </c>
      <c r="X16" s="2">
        <f>W34*$AA$24</f>
        <v>1335.3783716530334</v>
      </c>
    </row>
    <row r="17" spans="1:170" x14ac:dyDescent="0.25">
      <c r="A17" s="2" t="s">
        <v>23</v>
      </c>
      <c r="B17" s="2">
        <f>B15+B16</f>
        <v>1074</v>
      </c>
      <c r="C17" s="2">
        <f t="shared" ref="C17:K17" si="34">C15+C16</f>
        <v>1303</v>
      </c>
      <c r="D17" s="2">
        <f t="shared" si="34"/>
        <v>1241</v>
      </c>
      <c r="E17" s="2">
        <f t="shared" si="34"/>
        <v>1793</v>
      </c>
      <c r="F17" s="2">
        <f t="shared" si="34"/>
        <v>1209</v>
      </c>
      <c r="G17" s="2">
        <f t="shared" si="34"/>
        <v>1399</v>
      </c>
      <c r="H17" s="2">
        <f t="shared" si="34"/>
        <v>1311</v>
      </c>
      <c r="I17" s="2">
        <f t="shared" si="34"/>
        <v>1410</v>
      </c>
      <c r="J17" s="2">
        <f t="shared" si="34"/>
        <v>1397.5199999999995</v>
      </c>
      <c r="K17" s="2">
        <f t="shared" si="34"/>
        <v>1440.9093</v>
      </c>
      <c r="L17" s="2">
        <f t="shared" ref="L17" si="35">L15+L16</f>
        <v>1486.2046192050009</v>
      </c>
      <c r="M17" s="2">
        <f t="shared" ref="M17:P17" si="36">M15+M16</f>
        <v>1618.9559634625789</v>
      </c>
      <c r="O17" s="2">
        <f t="shared" si="36"/>
        <v>0</v>
      </c>
      <c r="P17" s="2">
        <f t="shared" si="36"/>
        <v>0</v>
      </c>
      <c r="Q17" s="2">
        <f>Q15+Q16</f>
        <v>3366</v>
      </c>
      <c r="R17" s="2">
        <f t="shared" ref="R17:S17" si="37">R15+R16</f>
        <v>5411</v>
      </c>
      <c r="S17" s="2">
        <f t="shared" si="37"/>
        <v>5329</v>
      </c>
      <c r="T17" s="2">
        <f t="shared" ref="T17" si="38">T15+T16</f>
        <v>5943.5898826675839</v>
      </c>
      <c r="U17" s="2">
        <f t="shared" ref="U17" si="39">U15+U16</f>
        <v>6412.4357453344483</v>
      </c>
      <c r="V17" s="2">
        <f t="shared" ref="V17" si="40">V15+V16</f>
        <v>7020.2563813081024</v>
      </c>
      <c r="W17" s="2">
        <f t="shared" ref="W17" si="41">W15+W16</f>
        <v>7672.0812745091416</v>
      </c>
      <c r="X17" s="2">
        <f t="shared" ref="X17" si="42">X15+X16</f>
        <v>8370.7559046842689</v>
      </c>
    </row>
    <row r="18" spans="1:170" x14ac:dyDescent="0.25">
      <c r="A18" s="2" t="s">
        <v>24</v>
      </c>
      <c r="B18" s="2">
        <v>279</v>
      </c>
      <c r="C18" s="2">
        <v>274</v>
      </c>
      <c r="D18" s="2">
        <v>221</v>
      </c>
      <c r="E18" s="2">
        <v>391</v>
      </c>
      <c r="F18" s="2">
        <v>321</v>
      </c>
      <c r="G18" s="2">
        <v>271</v>
      </c>
      <c r="H18" s="2">
        <v>301</v>
      </c>
      <c r="I18" s="2">
        <v>289</v>
      </c>
      <c r="J18" s="2">
        <f>J17*J25</f>
        <v>349.37999999999988</v>
      </c>
      <c r="K18" s="2">
        <f>K17*K25</f>
        <v>302.59095300000001</v>
      </c>
      <c r="L18" s="2">
        <f t="shared" ref="L18:M18" si="43">L17*L25</f>
        <v>312.10297003305016</v>
      </c>
      <c r="M18" s="2">
        <f t="shared" si="43"/>
        <v>339.98075232714154</v>
      </c>
      <c r="Q18" s="2">
        <v>947</v>
      </c>
      <c r="R18" s="2">
        <v>1165</v>
      </c>
      <c r="S18" s="2">
        <v>1182</v>
      </c>
      <c r="T18" s="2">
        <f>SUM(J18:M18)</f>
        <v>1304.0546753601916</v>
      </c>
      <c r="U18" s="2">
        <f t="shared" ref="U18:X18" si="44">U25*U17</f>
        <v>1346.6115065202341</v>
      </c>
      <c r="V18" s="2">
        <f t="shared" si="44"/>
        <v>1474.2538400747014</v>
      </c>
      <c r="W18" s="2">
        <f t="shared" si="44"/>
        <v>1611.1370676469196</v>
      </c>
      <c r="X18" s="2">
        <f t="shared" si="44"/>
        <v>1757.8587399836963</v>
      </c>
    </row>
    <row r="19" spans="1:170" s="3" customFormat="1" x14ac:dyDescent="0.25">
      <c r="A19" s="3" t="s">
        <v>25</v>
      </c>
      <c r="B19" s="3">
        <f>B17-B18</f>
        <v>795</v>
      </c>
      <c r="C19" s="3">
        <f t="shared" ref="C19:K19" si="45">C17-C18</f>
        <v>1029</v>
      </c>
      <c r="D19" s="3">
        <f t="shared" si="45"/>
        <v>1020</v>
      </c>
      <c r="E19" s="3">
        <f t="shared" si="45"/>
        <v>1402</v>
      </c>
      <c r="F19" s="3">
        <f t="shared" si="45"/>
        <v>888</v>
      </c>
      <c r="G19" s="3">
        <f t="shared" si="45"/>
        <v>1128</v>
      </c>
      <c r="H19" s="3">
        <f t="shared" si="45"/>
        <v>1010</v>
      </c>
      <c r="I19" s="3">
        <f t="shared" si="45"/>
        <v>1121</v>
      </c>
      <c r="J19" s="3">
        <f t="shared" si="45"/>
        <v>1048.1399999999996</v>
      </c>
      <c r="K19" s="3">
        <f t="shared" si="45"/>
        <v>1138.3183469999999</v>
      </c>
      <c r="L19" s="3">
        <f t="shared" ref="L19" si="46">L17-L18</f>
        <v>1174.1016491719506</v>
      </c>
      <c r="M19" s="3">
        <f t="shared" ref="M19:P19" si="47">M17-M18</f>
        <v>1278.9752111354373</v>
      </c>
      <c r="O19" s="3">
        <f t="shared" si="47"/>
        <v>0</v>
      </c>
      <c r="P19" s="3">
        <f t="shared" si="47"/>
        <v>0</v>
      </c>
      <c r="Q19" s="3">
        <f>Q17-Q18</f>
        <v>2419</v>
      </c>
      <c r="R19" s="3">
        <f t="shared" ref="R19:S19" si="48">R17-R18</f>
        <v>4246</v>
      </c>
      <c r="S19" s="3">
        <f t="shared" si="48"/>
        <v>4147</v>
      </c>
      <c r="T19" s="3">
        <f t="shared" ref="T19" si="49">T17-T18</f>
        <v>4639.5352073073918</v>
      </c>
      <c r="U19" s="3">
        <f t="shared" ref="U19" si="50">U17-U18</f>
        <v>5065.8242388142144</v>
      </c>
      <c r="V19" s="3">
        <f t="shared" ref="V19" si="51">V17-V18</f>
        <v>5546.0025412334007</v>
      </c>
      <c r="W19" s="3">
        <f t="shared" ref="W19" si="52">W17-W18</f>
        <v>6060.944206862222</v>
      </c>
      <c r="X19" s="3">
        <f t="shared" ref="X19" si="53">X17-X18</f>
        <v>6612.8971647005728</v>
      </c>
      <c r="Y19" s="3">
        <f t="shared" ref="Y19:BD19" si="54">X19*(1+$AA$25)</f>
        <v>6679.0261363475784</v>
      </c>
      <c r="Z19" s="3">
        <f t="shared" si="54"/>
        <v>6745.8163977110544</v>
      </c>
      <c r="AA19" s="3">
        <f t="shared" si="54"/>
        <v>6813.2745616881648</v>
      </c>
      <c r="AB19" s="3">
        <f t="shared" si="54"/>
        <v>6881.4073073050467</v>
      </c>
      <c r="AC19" s="3">
        <f t="shared" si="54"/>
        <v>6950.2213803780969</v>
      </c>
      <c r="AD19" s="3">
        <f t="shared" si="54"/>
        <v>7019.7235941818781</v>
      </c>
      <c r="AE19" s="3">
        <f t="shared" si="54"/>
        <v>7089.9208301236968</v>
      </c>
      <c r="AF19" s="3">
        <f t="shared" si="54"/>
        <v>7160.820038424934</v>
      </c>
      <c r="AG19" s="3">
        <f t="shared" si="54"/>
        <v>7232.4282388091833</v>
      </c>
      <c r="AH19" s="3">
        <f t="shared" si="54"/>
        <v>7304.7525211972752</v>
      </c>
      <c r="AI19" s="3">
        <f t="shared" si="54"/>
        <v>7377.8000464092484</v>
      </c>
      <c r="AJ19" s="3">
        <f t="shared" si="54"/>
        <v>7451.578046873341</v>
      </c>
      <c r="AK19" s="3">
        <f t="shared" si="54"/>
        <v>7526.0938273420743</v>
      </c>
      <c r="AL19" s="3">
        <f t="shared" si="54"/>
        <v>7601.3547656154951</v>
      </c>
      <c r="AM19" s="3">
        <f t="shared" si="54"/>
        <v>7677.3683132716505</v>
      </c>
      <c r="AN19" s="3">
        <f t="shared" si="54"/>
        <v>7754.1419964043671</v>
      </c>
      <c r="AO19" s="3">
        <f t="shared" si="54"/>
        <v>7831.6834163684107</v>
      </c>
      <c r="AP19" s="3">
        <f t="shared" si="54"/>
        <v>7910.0002505320945</v>
      </c>
      <c r="AQ19" s="3">
        <f t="shared" si="54"/>
        <v>7989.1002530374153</v>
      </c>
      <c r="AR19" s="3">
        <f t="shared" si="54"/>
        <v>8068.9912555677893</v>
      </c>
      <c r="AS19" s="3">
        <f t="shared" si="54"/>
        <v>8149.6811681234676</v>
      </c>
      <c r="AT19" s="3">
        <f t="shared" si="54"/>
        <v>8231.1779798047028</v>
      </c>
      <c r="AU19" s="3">
        <f t="shared" si="54"/>
        <v>8313.4897596027495</v>
      </c>
      <c r="AV19" s="3">
        <f t="shared" si="54"/>
        <v>8396.6246571987776</v>
      </c>
      <c r="AW19" s="3">
        <f t="shared" si="54"/>
        <v>8480.5909037707661</v>
      </c>
      <c r="AX19" s="3">
        <f t="shared" si="54"/>
        <v>8565.3968128084744</v>
      </c>
      <c r="AY19" s="3">
        <f t="shared" si="54"/>
        <v>8651.050780936559</v>
      </c>
      <c r="AZ19" s="3">
        <f t="shared" si="54"/>
        <v>8737.5612887459247</v>
      </c>
      <c r="BA19" s="3">
        <f t="shared" si="54"/>
        <v>8824.936901633384</v>
      </c>
      <c r="BB19" s="3">
        <f t="shared" si="54"/>
        <v>8913.1862706497177</v>
      </c>
      <c r="BC19" s="3">
        <f t="shared" si="54"/>
        <v>9002.3181333562152</v>
      </c>
      <c r="BD19" s="3">
        <f t="shared" si="54"/>
        <v>9092.3413146897783</v>
      </c>
      <c r="BE19" s="3">
        <f t="shared" ref="BE19:CJ19" si="55">BD19*(1+$AA$25)</f>
        <v>9183.2647278366767</v>
      </c>
      <c r="BF19" s="3">
        <f t="shared" si="55"/>
        <v>9275.0973751150432</v>
      </c>
      <c r="BG19" s="3">
        <f t="shared" si="55"/>
        <v>9367.8483488661932</v>
      </c>
      <c r="BH19" s="3">
        <f t="shared" si="55"/>
        <v>9461.5268323548553</v>
      </c>
      <c r="BI19" s="3">
        <f t="shared" si="55"/>
        <v>9556.1421006784039</v>
      </c>
      <c r="BJ19" s="3">
        <f t="shared" si="55"/>
        <v>9651.7035216851873</v>
      </c>
      <c r="BK19" s="3">
        <f t="shared" si="55"/>
        <v>9748.2205569020389</v>
      </c>
      <c r="BL19" s="3">
        <f t="shared" si="55"/>
        <v>9845.702762471059</v>
      </c>
      <c r="BM19" s="3">
        <f t="shared" si="55"/>
        <v>9944.1597900957695</v>
      </c>
      <c r="BN19" s="3">
        <f t="shared" si="55"/>
        <v>10043.601387996727</v>
      </c>
      <c r="BO19" s="3">
        <f t="shared" si="55"/>
        <v>10144.037401876694</v>
      </c>
      <c r="BP19" s="3">
        <f t="shared" si="55"/>
        <v>10245.477775895461</v>
      </c>
      <c r="BQ19" s="3">
        <f t="shared" si="55"/>
        <v>10347.932553654415</v>
      </c>
      <c r="BR19" s="3">
        <f t="shared" si="55"/>
        <v>10451.411879190959</v>
      </c>
      <c r="BS19" s="3">
        <f t="shared" si="55"/>
        <v>10555.925997982868</v>
      </c>
      <c r="BT19" s="3">
        <f t="shared" si="55"/>
        <v>10661.485257962697</v>
      </c>
      <c r="BU19" s="3">
        <f t="shared" si="55"/>
        <v>10768.100110542324</v>
      </c>
      <c r="BV19" s="3">
        <f t="shared" si="55"/>
        <v>10875.781111647748</v>
      </c>
      <c r="BW19" s="3">
        <f t="shared" si="55"/>
        <v>10984.538922764226</v>
      </c>
      <c r="BX19" s="3">
        <f t="shared" si="55"/>
        <v>11094.384311991869</v>
      </c>
      <c r="BY19" s="3">
        <f t="shared" si="55"/>
        <v>11205.328155111789</v>
      </c>
      <c r="BZ19" s="3">
        <f t="shared" si="55"/>
        <v>11317.381436662907</v>
      </c>
      <c r="CA19" s="3">
        <f t="shared" si="55"/>
        <v>11430.555251029537</v>
      </c>
      <c r="CB19" s="3">
        <f t="shared" si="55"/>
        <v>11544.860803539832</v>
      </c>
      <c r="CC19" s="3">
        <f t="shared" si="55"/>
        <v>11660.30941157523</v>
      </c>
      <c r="CD19" s="3">
        <f t="shared" si="55"/>
        <v>11776.912505690983</v>
      </c>
      <c r="CE19" s="3">
        <f t="shared" si="55"/>
        <v>11894.681630747893</v>
      </c>
      <c r="CF19" s="3">
        <f t="shared" si="55"/>
        <v>12013.628447055373</v>
      </c>
      <c r="CG19" s="3">
        <f t="shared" si="55"/>
        <v>12133.764731525927</v>
      </c>
      <c r="CH19" s="3">
        <f t="shared" si="55"/>
        <v>12255.102378841188</v>
      </c>
      <c r="CI19" s="3">
        <f t="shared" si="55"/>
        <v>12377.653402629599</v>
      </c>
      <c r="CJ19" s="3">
        <f t="shared" si="55"/>
        <v>12501.429936655895</v>
      </c>
      <c r="CK19" s="3">
        <f t="shared" ref="CK19:DP19" si="56">CJ19*(1+$AA$25)</f>
        <v>12626.444236022455</v>
      </c>
      <c r="CL19" s="3">
        <f t="shared" si="56"/>
        <v>12752.70867838268</v>
      </c>
      <c r="CM19" s="3">
        <f t="shared" si="56"/>
        <v>12880.235765166506</v>
      </c>
      <c r="CN19" s="3">
        <f t="shared" si="56"/>
        <v>13009.03812281817</v>
      </c>
      <c r="CO19" s="3">
        <f t="shared" si="56"/>
        <v>13139.128504046352</v>
      </c>
      <c r="CP19" s="3">
        <f t="shared" si="56"/>
        <v>13270.519789086815</v>
      </c>
      <c r="CQ19" s="3">
        <f t="shared" si="56"/>
        <v>13403.224986977682</v>
      </c>
      <c r="CR19" s="3">
        <f t="shared" si="56"/>
        <v>13537.257236847459</v>
      </c>
      <c r="CS19" s="3">
        <f t="shared" si="56"/>
        <v>13672.629809215934</v>
      </c>
      <c r="CT19" s="3">
        <f t="shared" si="56"/>
        <v>13809.356107308093</v>
      </c>
      <c r="CU19" s="3">
        <f t="shared" si="56"/>
        <v>13947.449668381174</v>
      </c>
      <c r="CV19" s="3">
        <f t="shared" si="56"/>
        <v>14086.924165064986</v>
      </c>
      <c r="CW19" s="3">
        <f t="shared" si="56"/>
        <v>14227.793406715635</v>
      </c>
      <c r="CX19" s="3">
        <f t="shared" si="56"/>
        <v>14370.071340782792</v>
      </c>
      <c r="CY19" s="3">
        <f t="shared" si="56"/>
        <v>14513.77205419062</v>
      </c>
      <c r="CZ19" s="3">
        <f t="shared" si="56"/>
        <v>14658.909774732527</v>
      </c>
      <c r="DA19" s="3">
        <f t="shared" si="56"/>
        <v>14805.498872479851</v>
      </c>
      <c r="DB19" s="3">
        <f t="shared" si="56"/>
        <v>14953.553861204649</v>
      </c>
      <c r="DC19" s="3">
        <f t="shared" si="56"/>
        <v>15103.089399816696</v>
      </c>
      <c r="DD19" s="3">
        <f t="shared" si="56"/>
        <v>15254.120293814864</v>
      </c>
      <c r="DE19" s="3">
        <f t="shared" si="56"/>
        <v>15406.661496753013</v>
      </c>
      <c r="DF19" s="3">
        <f t="shared" si="56"/>
        <v>15560.728111720544</v>
      </c>
      <c r="DG19" s="3">
        <f t="shared" si="56"/>
        <v>15716.335392837749</v>
      </c>
      <c r="DH19" s="3">
        <f t="shared" si="56"/>
        <v>15873.498746766127</v>
      </c>
      <c r="DI19" s="3">
        <f t="shared" si="56"/>
        <v>16032.233734233789</v>
      </c>
      <c r="DJ19" s="3">
        <f t="shared" si="56"/>
        <v>16192.556071576128</v>
      </c>
      <c r="DK19" s="3">
        <f t="shared" si="56"/>
        <v>16354.481632291889</v>
      </c>
      <c r="DL19" s="3">
        <f t="shared" si="56"/>
        <v>16518.026448614808</v>
      </c>
      <c r="DM19" s="3">
        <f t="shared" si="56"/>
        <v>16683.206713100957</v>
      </c>
      <c r="DN19" s="3">
        <f t="shared" si="56"/>
        <v>16850.038780231967</v>
      </c>
      <c r="DO19" s="3">
        <f t="shared" si="56"/>
        <v>17018.539168034287</v>
      </c>
      <c r="DP19" s="3">
        <f t="shared" si="56"/>
        <v>17188.724559714632</v>
      </c>
      <c r="DQ19" s="3">
        <f t="shared" ref="DQ19:EV19" si="57">DP19*(1+$AA$25)</f>
        <v>17360.611805311779</v>
      </c>
      <c r="DR19" s="3">
        <f t="shared" si="57"/>
        <v>17534.217923364897</v>
      </c>
      <c r="DS19" s="3">
        <f t="shared" si="57"/>
        <v>17709.560102598545</v>
      </c>
      <c r="DT19" s="3">
        <f t="shared" si="57"/>
        <v>17886.655703624532</v>
      </c>
      <c r="DU19" s="3">
        <f t="shared" si="57"/>
        <v>18065.522260660779</v>
      </c>
      <c r="DV19" s="3">
        <f t="shared" si="57"/>
        <v>18246.177483267387</v>
      </c>
      <c r="DW19" s="3">
        <f t="shared" si="57"/>
        <v>18428.639258100062</v>
      </c>
      <c r="DX19" s="3">
        <f t="shared" si="57"/>
        <v>18612.925650681063</v>
      </c>
      <c r="DY19" s="3">
        <f t="shared" si="57"/>
        <v>18799.054907187874</v>
      </c>
      <c r="DZ19" s="3">
        <f t="shared" si="57"/>
        <v>18987.045456259752</v>
      </c>
      <c r="EA19" s="3">
        <f t="shared" si="57"/>
        <v>19176.91591082235</v>
      </c>
      <c r="EB19" s="3">
        <f t="shared" si="57"/>
        <v>19368.685069930572</v>
      </c>
      <c r="EC19" s="3">
        <f t="shared" si="57"/>
        <v>19562.371920629877</v>
      </c>
      <c r="ED19" s="3">
        <f t="shared" si="57"/>
        <v>19757.995639836176</v>
      </c>
      <c r="EE19" s="3">
        <f t="shared" si="57"/>
        <v>19955.575596234539</v>
      </c>
      <c r="EF19" s="3">
        <f t="shared" si="57"/>
        <v>20155.131352196884</v>
      </c>
      <c r="EG19" s="3">
        <f t="shared" si="57"/>
        <v>20356.682665718854</v>
      </c>
      <c r="EH19" s="3">
        <f t="shared" si="57"/>
        <v>20560.249492376042</v>
      </c>
      <c r="EI19" s="3">
        <f t="shared" si="57"/>
        <v>20765.851987299804</v>
      </c>
      <c r="EJ19" s="3">
        <f t="shared" si="57"/>
        <v>20973.510507172803</v>
      </c>
      <c r="EK19" s="3">
        <f t="shared" si="57"/>
        <v>21183.245612244533</v>
      </c>
      <c r="EL19" s="3">
        <f t="shared" si="57"/>
        <v>21395.07806836698</v>
      </c>
      <c r="EM19" s="3">
        <f t="shared" si="57"/>
        <v>21609.02884905065</v>
      </c>
      <c r="EN19" s="3">
        <f t="shared" si="57"/>
        <v>21825.119137541158</v>
      </c>
      <c r="EO19" s="3">
        <f t="shared" si="57"/>
        <v>22043.370328916571</v>
      </c>
      <c r="EP19" s="3">
        <f t="shared" si="57"/>
        <v>22263.804032205739</v>
      </c>
      <c r="EQ19" s="3">
        <f t="shared" si="57"/>
        <v>22486.442072527796</v>
      </c>
      <c r="ER19" s="3">
        <f t="shared" si="57"/>
        <v>22711.306493253072</v>
      </c>
      <c r="ES19" s="3">
        <f t="shared" si="57"/>
        <v>22938.419558185604</v>
      </c>
      <c r="ET19" s="3">
        <f t="shared" si="57"/>
        <v>23167.803753767461</v>
      </c>
      <c r="EU19" s="3">
        <f t="shared" si="57"/>
        <v>23399.481791305137</v>
      </c>
      <c r="EV19" s="3">
        <f t="shared" si="57"/>
        <v>23633.476609218189</v>
      </c>
      <c r="EW19" s="3">
        <f t="shared" ref="EW19:FN19" si="58">EV19*(1+$AA$25)</f>
        <v>23869.811375310372</v>
      </c>
      <c r="EX19" s="3">
        <f t="shared" si="58"/>
        <v>24108.509489063475</v>
      </c>
      <c r="EY19" s="3">
        <f t="shared" si="58"/>
        <v>24349.594583954109</v>
      </c>
      <c r="EZ19" s="3">
        <f t="shared" si="58"/>
        <v>24593.090529793652</v>
      </c>
      <c r="FA19" s="3">
        <f t="shared" si="58"/>
        <v>24839.021435091589</v>
      </c>
      <c r="FB19" s="3">
        <f t="shared" si="58"/>
        <v>25087.411649442503</v>
      </c>
      <c r="FC19" s="3">
        <f t="shared" si="58"/>
        <v>25338.285765936929</v>
      </c>
      <c r="FD19" s="3">
        <f t="shared" si="58"/>
        <v>25591.668623596299</v>
      </c>
      <c r="FE19" s="3">
        <f t="shared" si="58"/>
        <v>25847.585309832262</v>
      </c>
      <c r="FF19" s="3">
        <f t="shared" si="58"/>
        <v>26106.061162930586</v>
      </c>
      <c r="FG19" s="3">
        <f t="shared" si="58"/>
        <v>26367.121774559891</v>
      </c>
      <c r="FH19" s="3">
        <f t="shared" si="58"/>
        <v>26630.792992305491</v>
      </c>
      <c r="FI19" s="3">
        <f t="shared" si="58"/>
        <v>26897.100922228547</v>
      </c>
      <c r="FJ19" s="3">
        <f t="shared" si="58"/>
        <v>27166.071931450831</v>
      </c>
      <c r="FK19" s="3">
        <f t="shared" si="58"/>
        <v>27437.732650765342</v>
      </c>
      <c r="FL19" s="3">
        <f t="shared" si="58"/>
        <v>27712.109977272994</v>
      </c>
      <c r="FM19" s="3">
        <f t="shared" si="58"/>
        <v>27989.231077045722</v>
      </c>
      <c r="FN19" s="3">
        <f t="shared" si="58"/>
        <v>28269.12338781618</v>
      </c>
    </row>
    <row r="20" spans="1:170" x14ac:dyDescent="0.25">
      <c r="A20" s="2" t="s">
        <v>2</v>
      </c>
      <c r="B20" s="2">
        <v>1134</v>
      </c>
      <c r="C20" s="2">
        <v>1114</v>
      </c>
      <c r="D20" s="2">
        <v>1098</v>
      </c>
      <c r="E20" s="2">
        <v>1084</v>
      </c>
      <c r="F20" s="2">
        <v>1072</v>
      </c>
      <c r="G20" s="2">
        <v>1047</v>
      </c>
      <c r="H20" s="2">
        <v>1024</v>
      </c>
      <c r="I20" s="2">
        <v>1014</v>
      </c>
      <c r="J20" s="2">
        <f t="shared" ref="J20:M20" si="59">I20*0.99</f>
        <v>1003.86</v>
      </c>
      <c r="K20" s="2">
        <f t="shared" si="59"/>
        <v>993.82140000000004</v>
      </c>
      <c r="L20" s="2">
        <f t="shared" si="59"/>
        <v>983.88318600000002</v>
      </c>
      <c r="M20" s="2">
        <f t="shared" si="59"/>
        <v>974.04435414</v>
      </c>
      <c r="N20" s="6"/>
      <c r="Q20" s="2">
        <v>1158</v>
      </c>
      <c r="R20" s="2">
        <v>1107</v>
      </c>
      <c r="S20" s="2">
        <v>1039</v>
      </c>
      <c r="T20" s="2">
        <f>M20</f>
        <v>974.04435414</v>
      </c>
      <c r="U20" s="2">
        <f>T20*0.96</f>
        <v>935.08257997440001</v>
      </c>
      <c r="V20" s="2">
        <f t="shared" ref="V20:X20" si="60">U20*0.96</f>
        <v>897.679276775424</v>
      </c>
      <c r="W20" s="2">
        <f t="shared" si="60"/>
        <v>861.77210570440695</v>
      </c>
      <c r="X20" s="2">
        <f t="shared" si="60"/>
        <v>827.30122147623069</v>
      </c>
    </row>
    <row r="21" spans="1:170" x14ac:dyDescent="0.25">
      <c r="A21" s="2" t="s">
        <v>7</v>
      </c>
      <c r="B21" s="5">
        <f t="shared" ref="B21:I21" si="61">B19/B20</f>
        <v>0.70105820105820105</v>
      </c>
      <c r="C21" s="5">
        <f t="shared" si="61"/>
        <v>0.92369838420107719</v>
      </c>
      <c r="D21" s="5">
        <f t="shared" si="61"/>
        <v>0.92896174863387981</v>
      </c>
      <c r="E21" s="5">
        <f t="shared" si="61"/>
        <v>1.2933579335793357</v>
      </c>
      <c r="F21" s="5">
        <f t="shared" si="61"/>
        <v>0.82835820895522383</v>
      </c>
      <c r="G21" s="5">
        <f t="shared" si="61"/>
        <v>1.0773638968481376</v>
      </c>
      <c r="H21" s="5">
        <f t="shared" si="61"/>
        <v>0.986328125</v>
      </c>
      <c r="I21" s="5">
        <f t="shared" si="61"/>
        <v>1.1055226824457594</v>
      </c>
      <c r="J21" s="5">
        <v>1.1299999999999999</v>
      </c>
      <c r="K21" s="5">
        <f>K19/K20</f>
        <v>1.1453952863160322</v>
      </c>
      <c r="L21" s="5">
        <f t="shared" ref="L21:M21" si="62">L19/L20</f>
        <v>1.193334397699475</v>
      </c>
      <c r="M21" s="5">
        <f t="shared" si="62"/>
        <v>1.3130564390619213</v>
      </c>
      <c r="Q21" s="5">
        <f>Q19/Q20</f>
        <v>2.0889464594127807</v>
      </c>
      <c r="R21" s="5">
        <f>R19/R20</f>
        <v>3.8355916892502258</v>
      </c>
      <c r="S21" s="5">
        <f>S19/S20</f>
        <v>3.991337824831569</v>
      </c>
      <c r="T21" s="5">
        <f t="shared" ref="T21:X21" si="63">T19/T20</f>
        <v>4.7631662640288228</v>
      </c>
      <c r="U21" s="5">
        <f t="shared" si="63"/>
        <v>5.4175153588605003</v>
      </c>
      <c r="V21" s="5">
        <f t="shared" si="63"/>
        <v>6.1781559235224126</v>
      </c>
      <c r="W21" s="5">
        <f t="shared" si="63"/>
        <v>7.0331171857878196</v>
      </c>
      <c r="X21" s="5">
        <f t="shared" si="63"/>
        <v>7.993336638498568</v>
      </c>
    </row>
    <row r="22" spans="1:170" x14ac:dyDescent="0.25">
      <c r="F22" s="6"/>
      <c r="I22" s="8"/>
    </row>
    <row r="23" spans="1:170" s="3" customFormat="1" x14ac:dyDescent="0.25">
      <c r="A23" s="3" t="s">
        <v>26</v>
      </c>
      <c r="B23" s="7"/>
      <c r="C23" s="7"/>
      <c r="D23" s="7"/>
      <c r="E23" s="7"/>
      <c r="F23" s="7">
        <f t="shared" ref="F23:M23" si="64">F4/B4-1</f>
        <v>9.3607954545454453E-2</v>
      </c>
      <c r="G23" s="7">
        <f t="shared" si="64"/>
        <v>8.2063949499108002E-2</v>
      </c>
      <c r="H23" s="7">
        <f t="shared" si="64"/>
        <v>5.7832299811269916E-2</v>
      </c>
      <c r="I23" s="7">
        <f t="shared" si="64"/>
        <v>4.2362322452030865E-2</v>
      </c>
      <c r="J23" s="7">
        <f t="shared" si="64"/>
        <v>4.3169242758799742E-2</v>
      </c>
      <c r="K23" s="7">
        <f t="shared" si="64"/>
        <v>3.8933062777425365E-2</v>
      </c>
      <c r="L23" s="7">
        <f t="shared" si="64"/>
        <v>6.4843499936281468E-2</v>
      </c>
      <c r="M23" s="7">
        <f t="shared" si="64"/>
        <v>7.8686720000000099E-2</v>
      </c>
      <c r="N23" s="7"/>
      <c r="O23" s="7" t="e">
        <f>O4/N4-1</f>
        <v>#DIV/0!</v>
      </c>
      <c r="P23" s="7" t="e">
        <f t="shared" ref="P23:Q23" si="65">P4/O4-1</f>
        <v>#DIV/0!</v>
      </c>
      <c r="Q23" s="7" t="e">
        <f t="shared" si="65"/>
        <v>#DIV/0!</v>
      </c>
      <c r="R23" s="7">
        <f>R4/Q4-1</f>
        <v>8.1873682680427384E-2</v>
      </c>
      <c r="S23" s="7">
        <f>S4/R4-1</f>
        <v>6.8052803063383793E-2</v>
      </c>
      <c r="T23" s="7">
        <f t="shared" ref="T23:X23" si="66">T4/S4-1</f>
        <v>5.6812505692990012E-2</v>
      </c>
      <c r="U23" s="7">
        <f t="shared" si="66"/>
        <v>5.0000000000000044E-2</v>
      </c>
      <c r="V23" s="7">
        <f t="shared" si="66"/>
        <v>5.0000000000000044E-2</v>
      </c>
      <c r="W23" s="7">
        <f t="shared" si="66"/>
        <v>5.0000000000000044E-2</v>
      </c>
      <c r="X23" s="7">
        <f t="shared" si="66"/>
        <v>5.0000000000000044E-2</v>
      </c>
    </row>
    <row r="24" spans="1:170" x14ac:dyDescent="0.25">
      <c r="A24" s="2" t="s">
        <v>27</v>
      </c>
      <c r="C24" s="6">
        <f t="shared" ref="C24:M24" si="67">C4/B4-1</f>
        <v>3.5085227272727337E-2</v>
      </c>
      <c r="D24" s="6">
        <f t="shared" si="67"/>
        <v>1.7977219706326375E-2</v>
      </c>
      <c r="E24" s="6">
        <f t="shared" si="67"/>
        <v>8.1962793205715867E-2</v>
      </c>
      <c r="F24" s="6">
        <f t="shared" si="67"/>
        <v>-4.0742586593570884E-2</v>
      </c>
      <c r="G24" s="6">
        <f t="shared" si="67"/>
        <v>2.4158981685933334E-2</v>
      </c>
      <c r="H24" s="6">
        <f t="shared" si="67"/>
        <v>-4.8192771084337727E-3</v>
      </c>
      <c r="I24" s="6">
        <f t="shared" si="67"/>
        <v>6.6139926086402401E-2</v>
      </c>
      <c r="J24" s="6">
        <f t="shared" si="67"/>
        <v>-4.0000000000000036E-2</v>
      </c>
      <c r="K24" s="6">
        <f t="shared" si="67"/>
        <v>2.0000000000000018E-2</v>
      </c>
      <c r="L24" s="6">
        <f t="shared" si="67"/>
        <v>2.0000000000000018E-2</v>
      </c>
      <c r="M24" s="6">
        <f t="shared" si="67"/>
        <v>8.0000000000000071E-2</v>
      </c>
      <c r="Z24" s="2" t="s">
        <v>45</v>
      </c>
      <c r="AA24" s="6">
        <v>0.06</v>
      </c>
    </row>
    <row r="25" spans="1:170" x14ac:dyDescent="0.25">
      <c r="A25" s="2" t="s">
        <v>40</v>
      </c>
      <c r="B25" s="6">
        <f>B18/B17</f>
        <v>0.25977653631284914</v>
      </c>
      <c r="C25" s="6">
        <f t="shared" ref="C25:I25" si="68">C18/C17</f>
        <v>0.21028396009209516</v>
      </c>
      <c r="D25" s="6">
        <f t="shared" si="68"/>
        <v>0.17808219178082191</v>
      </c>
      <c r="E25" s="6">
        <f t="shared" si="68"/>
        <v>0.2180702732849972</v>
      </c>
      <c r="F25" s="6">
        <f t="shared" si="68"/>
        <v>0.26550868486352358</v>
      </c>
      <c r="G25" s="6">
        <f t="shared" si="68"/>
        <v>0.1937097927090779</v>
      </c>
      <c r="H25" s="6">
        <f t="shared" si="68"/>
        <v>0.2295957284515637</v>
      </c>
      <c r="I25" s="6">
        <f t="shared" si="68"/>
        <v>0.20496453900709219</v>
      </c>
      <c r="J25" s="6">
        <v>0.25</v>
      </c>
      <c r="K25" s="6">
        <v>0.21</v>
      </c>
      <c r="L25" s="6">
        <v>0.21</v>
      </c>
      <c r="M25" s="6">
        <v>0.21</v>
      </c>
      <c r="O25" s="6" t="e">
        <f t="shared" ref="O25:T25" si="69">O18/O17</f>
        <v>#DIV/0!</v>
      </c>
      <c r="P25" s="6" t="e">
        <f t="shared" si="69"/>
        <v>#DIV/0!</v>
      </c>
      <c r="Q25" s="6">
        <f t="shared" si="69"/>
        <v>0.28134284016636957</v>
      </c>
      <c r="R25" s="6">
        <f t="shared" si="69"/>
        <v>0.21530216226205878</v>
      </c>
      <c r="S25" s="6">
        <f t="shared" si="69"/>
        <v>0.22180521673860012</v>
      </c>
      <c r="T25" s="6">
        <f t="shared" si="69"/>
        <v>0.21940522497405385</v>
      </c>
      <c r="U25" s="6">
        <v>0.21</v>
      </c>
      <c r="V25" s="6">
        <v>0.21</v>
      </c>
      <c r="W25" s="6">
        <v>0.21</v>
      </c>
      <c r="X25" s="6">
        <v>0.21</v>
      </c>
      <c r="Z25" s="2" t="s">
        <v>42</v>
      </c>
      <c r="AA25" s="6">
        <v>0.01</v>
      </c>
    </row>
    <row r="26" spans="1:170" x14ac:dyDescent="0.25">
      <c r="Z26" s="2" t="s">
        <v>43</v>
      </c>
      <c r="AA26" s="8">
        <v>0.08</v>
      </c>
    </row>
    <row r="27" spans="1:170" s="3" customFormat="1" x14ac:dyDescent="0.25">
      <c r="A27" s="3" t="s">
        <v>28</v>
      </c>
      <c r="B27" s="7">
        <f t="shared" ref="B27:M27" si="70">B9/B4</f>
        <v>0.40156249999999999</v>
      </c>
      <c r="C27" s="7">
        <f t="shared" si="70"/>
        <v>0.39193083573487031</v>
      </c>
      <c r="D27" s="7">
        <f t="shared" si="70"/>
        <v>0.39026691830682125</v>
      </c>
      <c r="E27" s="7">
        <f t="shared" si="70"/>
        <v>0.39957637677547969</v>
      </c>
      <c r="F27" s="7">
        <f t="shared" si="70"/>
        <v>0.39057020392258734</v>
      </c>
      <c r="G27" s="7">
        <f t="shared" si="70"/>
        <v>0.40228281547241596</v>
      </c>
      <c r="H27" s="7">
        <f t="shared" si="70"/>
        <v>0.41123996431757359</v>
      </c>
      <c r="I27" s="7">
        <f t="shared" si="70"/>
        <v>0.41644752569925891</v>
      </c>
      <c r="J27" s="7">
        <f t="shared" si="70"/>
        <v>0.41644752569925886</v>
      </c>
      <c r="K27" s="7">
        <f t="shared" si="70"/>
        <v>0.41644752569925891</v>
      </c>
      <c r="L27" s="7">
        <f t="shared" si="70"/>
        <v>0.41644752569925897</v>
      </c>
      <c r="M27" s="7">
        <f t="shared" si="70"/>
        <v>0.41644752569925886</v>
      </c>
      <c r="O27" s="7" t="e">
        <f>O9/O4</f>
        <v>#DIV/0!</v>
      </c>
      <c r="P27" s="7" t="e">
        <f>P9/P4</f>
        <v>#DIV/0!</v>
      </c>
      <c r="Q27" s="7">
        <f>Q9/Q4</f>
        <v>0.42346827531070574</v>
      </c>
      <c r="R27" s="7">
        <f t="shared" ref="R27:X27" si="71">R9/R4</f>
        <v>0.39585502670383932</v>
      </c>
      <c r="S27" s="7">
        <f t="shared" si="71"/>
        <v>0.40538415573796271</v>
      </c>
      <c r="T27" s="7">
        <f t="shared" si="71"/>
        <v>0.41644752569925902</v>
      </c>
      <c r="U27" s="7">
        <f t="shared" si="71"/>
        <v>0.41644752569925897</v>
      </c>
      <c r="V27" s="7">
        <f t="shared" si="71"/>
        <v>0.41644752569925902</v>
      </c>
      <c r="W27" s="7">
        <f t="shared" si="71"/>
        <v>0.41644752569925886</v>
      </c>
      <c r="X27" s="7">
        <f t="shared" si="71"/>
        <v>0.41644752569925891</v>
      </c>
      <c r="Z27" s="2" t="s">
        <v>41</v>
      </c>
      <c r="AA27" s="3">
        <f>NPV(AA26,T32:XFD32)+Sheet1!E5-Sheet1!E6</f>
        <v>97860.427935826461</v>
      </c>
    </row>
    <row r="28" spans="1:170" x14ac:dyDescent="0.25">
      <c r="A28" s="2" t="s">
        <v>29</v>
      </c>
      <c r="B28" s="6">
        <f t="shared" ref="B28:I28" si="72">B15/B4</f>
        <v>0.14190340909090909</v>
      </c>
      <c r="C28" s="6">
        <f t="shared" si="72"/>
        <v>0.15548236585700562</v>
      </c>
      <c r="D28" s="6">
        <f t="shared" si="72"/>
        <v>0.15745483957940146</v>
      </c>
      <c r="E28" s="6">
        <f t="shared" si="72"/>
        <v>0.21530027410914529</v>
      </c>
      <c r="F28" s="6">
        <f t="shared" si="72"/>
        <v>0.15170801402779582</v>
      </c>
      <c r="G28" s="6">
        <f t="shared" si="72"/>
        <v>0.16804058338617628</v>
      </c>
      <c r="H28" s="6">
        <f t="shared" si="72"/>
        <v>0.17726519689053141</v>
      </c>
      <c r="I28" s="6">
        <f t="shared" si="72"/>
        <v>0.17224480038250059</v>
      </c>
      <c r="J28" s="6">
        <f t="shared" ref="J28:K28" si="73">J15/J4</f>
        <v>0.17224480038250053</v>
      </c>
      <c r="K28" s="6">
        <f t="shared" si="73"/>
        <v>0.17224480038250062</v>
      </c>
      <c r="L28" s="6">
        <f t="shared" ref="L28:M28" si="74">L15/L4</f>
        <v>0.1722448003825007</v>
      </c>
      <c r="M28" s="6">
        <f t="shared" si="74"/>
        <v>0.17224480038250056</v>
      </c>
      <c r="O28" s="6" t="e">
        <f>O15/O4</f>
        <v>#DIV/0!</v>
      </c>
      <c r="P28" s="6" t="e">
        <f>P15/P4</f>
        <v>#DIV/0!</v>
      </c>
      <c r="Q28" s="6">
        <f>Q15/Q4</f>
        <v>0.13943600552365723</v>
      </c>
      <c r="R28" s="6">
        <f t="shared" ref="R28:X28" si="75">R15/R4</f>
        <v>0.16888918746431092</v>
      </c>
      <c r="S28" s="6">
        <f t="shared" si="75"/>
        <v>0.16746862911595434</v>
      </c>
      <c r="T28" s="6">
        <f t="shared" si="75"/>
        <v>0.17224480038250073</v>
      </c>
      <c r="U28" s="6">
        <f t="shared" si="75"/>
        <v>0.17224480038250073</v>
      </c>
      <c r="V28" s="6">
        <f t="shared" si="75"/>
        <v>0.17224480038250076</v>
      </c>
      <c r="W28" s="6">
        <f t="shared" si="75"/>
        <v>0.17224480038250062</v>
      </c>
      <c r="X28" s="6">
        <f t="shared" si="75"/>
        <v>0.17224480038250067</v>
      </c>
      <c r="Z28" s="2" t="s">
        <v>1</v>
      </c>
      <c r="AA28" s="2">
        <f>AA27/Sheet1!E3</f>
        <v>98.924659421887128</v>
      </c>
    </row>
    <row r="29" spans="1:170" x14ac:dyDescent="0.25">
      <c r="C29" s="6"/>
      <c r="G29" s="6"/>
      <c r="T29" s="6"/>
      <c r="Z29" s="2" t="s">
        <v>44</v>
      </c>
      <c r="AA29" s="6">
        <f>AA28/Sheet1!E2-1</f>
        <v>0.49885847608919898</v>
      </c>
      <c r="AB29" s="6"/>
    </row>
    <row r="30" spans="1:170" x14ac:dyDescent="0.25">
      <c r="A30" s="2" t="s">
        <v>30</v>
      </c>
      <c r="Q30" s="2">
        <v>5813</v>
      </c>
      <c r="R30" s="2">
        <v>4843</v>
      </c>
      <c r="S30" s="2">
        <v>7450</v>
      </c>
      <c r="T30" s="2">
        <f>T32+T31</f>
        <v>7500</v>
      </c>
      <c r="U30" s="2">
        <f>T30*1.05</f>
        <v>7875</v>
      </c>
      <c r="V30" s="2">
        <f t="shared" ref="V30:X31" si="76">U30*1.05</f>
        <v>8268.75</v>
      </c>
      <c r="W30" s="2">
        <f t="shared" si="76"/>
        <v>8682.1875</v>
      </c>
      <c r="X30" s="2">
        <f t="shared" si="76"/>
        <v>9116.296875</v>
      </c>
      <c r="AB30" s="5"/>
    </row>
    <row r="31" spans="1:170" x14ac:dyDescent="0.25">
      <c r="A31" s="2" t="s">
        <v>31</v>
      </c>
      <c r="Q31" s="2">
        <v>3328</v>
      </c>
      <c r="R31" s="2">
        <v>-752</v>
      </c>
      <c r="S31" s="2">
        <v>-1589</v>
      </c>
      <c r="T31" s="2">
        <v>1000</v>
      </c>
      <c r="U31" s="2">
        <f>T31*1.05</f>
        <v>1050</v>
      </c>
      <c r="V31" s="2">
        <f t="shared" si="76"/>
        <v>1102.5</v>
      </c>
      <c r="W31" s="2">
        <f t="shared" si="76"/>
        <v>1157.625</v>
      </c>
      <c r="X31" s="2">
        <f t="shared" si="76"/>
        <v>1215.5062500000001</v>
      </c>
      <c r="Z31" s="9"/>
      <c r="AB31" s="5"/>
    </row>
    <row r="32" spans="1:170" s="3" customFormat="1" x14ac:dyDescent="0.25">
      <c r="A32" s="3" t="s">
        <v>32</v>
      </c>
      <c r="B32" s="3">
        <f>B30-B31</f>
        <v>0</v>
      </c>
      <c r="Q32" s="3">
        <f>Q30+Q31</f>
        <v>9141</v>
      </c>
      <c r="R32" s="3">
        <f t="shared" ref="R32:S32" si="77">R30+R31</f>
        <v>4091</v>
      </c>
      <c r="S32" s="3">
        <f t="shared" si="77"/>
        <v>5861</v>
      </c>
      <c r="T32" s="3">
        <v>6500</v>
      </c>
      <c r="U32" s="3">
        <f>U33*U19</f>
        <v>5572.4066626956364</v>
      </c>
      <c r="V32" s="3">
        <f t="shared" ref="V32:X32" si="78">V33*V19</f>
        <v>6100.6027953567409</v>
      </c>
      <c r="W32" s="3">
        <f t="shared" si="78"/>
        <v>6667.0386275484443</v>
      </c>
      <c r="X32" s="3">
        <f t="shared" si="78"/>
        <v>7274.1868811706308</v>
      </c>
      <c r="Y32" s="3">
        <f t="shared" ref="Y32:BD32" si="79">X32*(1+$AA$25)</f>
        <v>7346.9287499823376</v>
      </c>
      <c r="Z32" s="3">
        <f t="shared" si="79"/>
        <v>7420.3980374821613</v>
      </c>
      <c r="AA32" s="3">
        <f t="shared" si="79"/>
        <v>7494.6020178569834</v>
      </c>
      <c r="AB32" s="3">
        <f t="shared" si="79"/>
        <v>7569.548038035553</v>
      </c>
      <c r="AC32" s="3">
        <f t="shared" si="79"/>
        <v>7645.2435184159085</v>
      </c>
      <c r="AD32" s="3">
        <f t="shared" si="79"/>
        <v>7721.6959536000677</v>
      </c>
      <c r="AE32" s="3">
        <f t="shared" si="79"/>
        <v>7798.9129131360687</v>
      </c>
      <c r="AF32" s="3">
        <f t="shared" si="79"/>
        <v>7876.9020422674294</v>
      </c>
      <c r="AG32" s="3">
        <f t="shared" si="79"/>
        <v>7955.671062690104</v>
      </c>
      <c r="AH32" s="3">
        <f t="shared" si="79"/>
        <v>8035.2277733170049</v>
      </c>
      <c r="AI32" s="3">
        <f t="shared" si="79"/>
        <v>8115.5800510501749</v>
      </c>
      <c r="AJ32" s="3">
        <f t="shared" si="79"/>
        <v>8196.7358515606775</v>
      </c>
      <c r="AK32" s="3">
        <f t="shared" si="79"/>
        <v>8278.7032100762844</v>
      </c>
      <c r="AL32" s="3">
        <f t="shared" si="79"/>
        <v>8361.4902421770475</v>
      </c>
      <c r="AM32" s="3">
        <f t="shared" si="79"/>
        <v>8445.1051445988178</v>
      </c>
      <c r="AN32" s="3">
        <f t="shared" si="79"/>
        <v>8529.5561960448067</v>
      </c>
      <c r="AO32" s="3">
        <f t="shared" si="79"/>
        <v>8614.8517580052558</v>
      </c>
      <c r="AP32" s="3">
        <f t="shared" si="79"/>
        <v>8701.0002755853093</v>
      </c>
      <c r="AQ32" s="3">
        <f t="shared" si="79"/>
        <v>8788.0102783411621</v>
      </c>
      <c r="AR32" s="3">
        <f t="shared" si="79"/>
        <v>8875.8903811245746</v>
      </c>
      <c r="AS32" s="3">
        <f t="shared" si="79"/>
        <v>8964.6492849358201</v>
      </c>
      <c r="AT32" s="3">
        <f t="shared" si="79"/>
        <v>9054.2957777851789</v>
      </c>
      <c r="AU32" s="3">
        <f t="shared" si="79"/>
        <v>9144.8387355630312</v>
      </c>
      <c r="AV32" s="3">
        <f t="shared" si="79"/>
        <v>9236.2871229186621</v>
      </c>
      <c r="AW32" s="3">
        <f t="shared" si="79"/>
        <v>9328.6499941478487</v>
      </c>
      <c r="AX32" s="3">
        <f t="shared" si="79"/>
        <v>9421.9364940893265</v>
      </c>
      <c r="AY32" s="3">
        <f t="shared" si="79"/>
        <v>9516.1558590302193</v>
      </c>
      <c r="AZ32" s="3">
        <f t="shared" si="79"/>
        <v>9611.3174176205212</v>
      </c>
      <c r="BA32" s="3">
        <f t="shared" si="79"/>
        <v>9707.4305917967267</v>
      </c>
      <c r="BB32" s="3">
        <f t="shared" si="79"/>
        <v>9804.5048977146944</v>
      </c>
      <c r="BC32" s="3">
        <f t="shared" si="79"/>
        <v>9902.5499466918409</v>
      </c>
      <c r="BD32" s="3">
        <f t="shared" si="79"/>
        <v>10001.575446158758</v>
      </c>
      <c r="BE32" s="3">
        <f t="shared" ref="BE32:CJ32" si="80">BD32*(1+$AA$25)</f>
        <v>10101.591200620345</v>
      </c>
      <c r="BF32" s="3">
        <f t="shared" si="80"/>
        <v>10202.607112626549</v>
      </c>
      <c r="BG32" s="3">
        <f t="shared" si="80"/>
        <v>10304.633183752814</v>
      </c>
      <c r="BH32" s="3">
        <f t="shared" si="80"/>
        <v>10407.679515590342</v>
      </c>
      <c r="BI32" s="3">
        <f t="shared" si="80"/>
        <v>10511.756310746245</v>
      </c>
      <c r="BJ32" s="3">
        <f t="shared" si="80"/>
        <v>10616.873873853707</v>
      </c>
      <c r="BK32" s="3">
        <f t="shared" si="80"/>
        <v>10723.042612592244</v>
      </c>
      <c r="BL32" s="3">
        <f t="shared" si="80"/>
        <v>10830.273038718167</v>
      </c>
      <c r="BM32" s="3">
        <f t="shared" si="80"/>
        <v>10938.57576910535</v>
      </c>
      <c r="BN32" s="3">
        <f t="shared" si="80"/>
        <v>11047.961526796404</v>
      </c>
      <c r="BO32" s="3">
        <f t="shared" si="80"/>
        <v>11158.441142064368</v>
      </c>
      <c r="BP32" s="3">
        <f t="shared" si="80"/>
        <v>11270.025553485011</v>
      </c>
      <c r="BQ32" s="3">
        <f t="shared" si="80"/>
        <v>11382.725809019861</v>
      </c>
      <c r="BR32" s="3">
        <f t="shared" si="80"/>
        <v>11496.553067110061</v>
      </c>
      <c r="BS32" s="3">
        <f t="shared" si="80"/>
        <v>11611.518597781162</v>
      </c>
      <c r="BT32" s="3">
        <f t="shared" si="80"/>
        <v>11727.633783758973</v>
      </c>
      <c r="BU32" s="3">
        <f t="shared" si="80"/>
        <v>11844.910121596562</v>
      </c>
      <c r="BV32" s="3">
        <f t="shared" si="80"/>
        <v>11963.359222812527</v>
      </c>
      <c r="BW32" s="3">
        <f t="shared" si="80"/>
        <v>12082.992815040652</v>
      </c>
      <c r="BX32" s="3">
        <f t="shared" si="80"/>
        <v>12203.822743191058</v>
      </c>
      <c r="BY32" s="3">
        <f t="shared" si="80"/>
        <v>12325.860970622969</v>
      </c>
      <c r="BZ32" s="3">
        <f t="shared" si="80"/>
        <v>12449.119580329199</v>
      </c>
      <c r="CA32" s="3">
        <f t="shared" si="80"/>
        <v>12573.610776132491</v>
      </c>
      <c r="CB32" s="3">
        <f t="shared" si="80"/>
        <v>12699.346883893817</v>
      </c>
      <c r="CC32" s="3">
        <f t="shared" si="80"/>
        <v>12826.340352732755</v>
      </c>
      <c r="CD32" s="3">
        <f t="shared" si="80"/>
        <v>12954.603756260083</v>
      </c>
      <c r="CE32" s="3">
        <f t="shared" si="80"/>
        <v>13084.149793822684</v>
      </c>
      <c r="CF32" s="3">
        <f t="shared" si="80"/>
        <v>13214.991291760911</v>
      </c>
      <c r="CG32" s="3">
        <f t="shared" si="80"/>
        <v>13347.141204678521</v>
      </c>
      <c r="CH32" s="3">
        <f t="shared" si="80"/>
        <v>13480.612616725306</v>
      </c>
      <c r="CI32" s="3">
        <f t="shared" si="80"/>
        <v>13615.41874289256</v>
      </c>
      <c r="CJ32" s="3">
        <f t="shared" si="80"/>
        <v>13751.572930321485</v>
      </c>
      <c r="CK32" s="3">
        <f t="shared" ref="CK32:DP32" si="81">CJ32*(1+$AA$25)</f>
        <v>13889.0886596247</v>
      </c>
      <c r="CL32" s="3">
        <f t="shared" si="81"/>
        <v>14027.979546220948</v>
      </c>
      <c r="CM32" s="3">
        <f t="shared" si="81"/>
        <v>14168.259341683157</v>
      </c>
      <c r="CN32" s="3">
        <f t="shared" si="81"/>
        <v>14309.941935099989</v>
      </c>
      <c r="CO32" s="3">
        <f t="shared" si="81"/>
        <v>14453.041354450988</v>
      </c>
      <c r="CP32" s="3">
        <f t="shared" si="81"/>
        <v>14597.571767995498</v>
      </c>
      <c r="CQ32" s="3">
        <f t="shared" si="81"/>
        <v>14743.547485675454</v>
      </c>
      <c r="CR32" s="3">
        <f t="shared" si="81"/>
        <v>14890.982960532208</v>
      </c>
      <c r="CS32" s="3">
        <f t="shared" si="81"/>
        <v>15039.89279013753</v>
      </c>
      <c r="CT32" s="3">
        <f t="shared" si="81"/>
        <v>15190.291718038905</v>
      </c>
      <c r="CU32" s="3">
        <f t="shared" si="81"/>
        <v>15342.194635219294</v>
      </c>
      <c r="CV32" s="3">
        <f t="shared" si="81"/>
        <v>15495.616581571487</v>
      </c>
      <c r="CW32" s="3">
        <f t="shared" si="81"/>
        <v>15650.572747387201</v>
      </c>
      <c r="CX32" s="3">
        <f t="shared" si="81"/>
        <v>15807.078474861073</v>
      </c>
      <c r="CY32" s="3">
        <f t="shared" si="81"/>
        <v>15965.149259609683</v>
      </c>
      <c r="CZ32" s="3">
        <f t="shared" si="81"/>
        <v>16124.80075220578</v>
      </c>
      <c r="DA32" s="3">
        <f t="shared" si="81"/>
        <v>16286.048759727837</v>
      </c>
      <c r="DB32" s="3">
        <f t="shared" si="81"/>
        <v>16448.909247325115</v>
      </c>
      <c r="DC32" s="3">
        <f t="shared" si="81"/>
        <v>16613.398339798365</v>
      </c>
      <c r="DD32" s="3">
        <f t="shared" si="81"/>
        <v>16779.532323196348</v>
      </c>
      <c r="DE32" s="3">
        <f t="shared" si="81"/>
        <v>16947.327646428312</v>
      </c>
      <c r="DF32" s="3">
        <f t="shared" si="81"/>
        <v>17116.800922892595</v>
      </c>
      <c r="DG32" s="3">
        <f t="shared" si="81"/>
        <v>17287.968932121519</v>
      </c>
      <c r="DH32" s="3">
        <f t="shared" si="81"/>
        <v>17460.848621442736</v>
      </c>
      <c r="DI32" s="3">
        <f t="shared" si="81"/>
        <v>17635.457107657163</v>
      </c>
      <c r="DJ32" s="3">
        <f t="shared" si="81"/>
        <v>17811.811678733735</v>
      </c>
      <c r="DK32" s="3">
        <f t="shared" si="81"/>
        <v>17989.929795521071</v>
      </c>
      <c r="DL32" s="3">
        <f t="shared" si="81"/>
        <v>18169.829093476281</v>
      </c>
      <c r="DM32" s="3">
        <f t="shared" si="81"/>
        <v>18351.527384411045</v>
      </c>
      <c r="DN32" s="3">
        <f t="shared" si="81"/>
        <v>18535.042658255155</v>
      </c>
      <c r="DO32" s="3">
        <f t="shared" si="81"/>
        <v>18720.393084837706</v>
      </c>
      <c r="DP32" s="3">
        <f t="shared" si="81"/>
        <v>18907.597015686082</v>
      </c>
      <c r="DQ32" s="3">
        <f t="shared" ref="DQ32:EV32" si="82">DP32*(1+$AA$25)</f>
        <v>19096.672985842943</v>
      </c>
      <c r="DR32" s="3">
        <f t="shared" si="82"/>
        <v>19287.639715701371</v>
      </c>
      <c r="DS32" s="3">
        <f t="shared" si="82"/>
        <v>19480.516112858386</v>
      </c>
      <c r="DT32" s="3">
        <f t="shared" si="82"/>
        <v>19675.32127398697</v>
      </c>
      <c r="DU32" s="3">
        <f t="shared" si="82"/>
        <v>19872.07448672684</v>
      </c>
      <c r="DV32" s="3">
        <f t="shared" si="82"/>
        <v>20070.795231594107</v>
      </c>
      <c r="DW32" s="3">
        <f t="shared" si="82"/>
        <v>20271.503183910048</v>
      </c>
      <c r="DX32" s="3">
        <f t="shared" si="82"/>
        <v>20474.218215749148</v>
      </c>
      <c r="DY32" s="3">
        <f t="shared" si="82"/>
        <v>20678.960397906638</v>
      </c>
      <c r="DZ32" s="3">
        <f t="shared" si="82"/>
        <v>20885.750001885703</v>
      </c>
      <c r="EA32" s="3">
        <f t="shared" si="82"/>
        <v>21094.60750190456</v>
      </c>
      <c r="EB32" s="3">
        <f t="shared" si="82"/>
        <v>21305.553576923605</v>
      </c>
      <c r="EC32" s="3">
        <f t="shared" si="82"/>
        <v>21518.60911269284</v>
      </c>
      <c r="ED32" s="3">
        <f t="shared" si="82"/>
        <v>21733.795203819769</v>
      </c>
      <c r="EE32" s="3">
        <f t="shared" si="82"/>
        <v>21951.133155857966</v>
      </c>
      <c r="EF32" s="3">
        <f t="shared" si="82"/>
        <v>22170.644487416546</v>
      </c>
      <c r="EG32" s="3">
        <f t="shared" si="82"/>
        <v>22392.350932290712</v>
      </c>
      <c r="EH32" s="3">
        <f t="shared" si="82"/>
        <v>22616.274441613619</v>
      </c>
      <c r="EI32" s="3">
        <f t="shared" si="82"/>
        <v>22842.437186029754</v>
      </c>
      <c r="EJ32" s="3">
        <f t="shared" si="82"/>
        <v>23070.861557890054</v>
      </c>
      <c r="EK32" s="3">
        <f t="shared" si="82"/>
        <v>23301.570173468954</v>
      </c>
      <c r="EL32" s="3">
        <f t="shared" si="82"/>
        <v>23534.585875203644</v>
      </c>
      <c r="EM32" s="3">
        <f t="shared" si="82"/>
        <v>23769.93173395568</v>
      </c>
      <c r="EN32" s="3">
        <f t="shared" si="82"/>
        <v>24007.631051295237</v>
      </c>
      <c r="EO32" s="3">
        <f t="shared" si="82"/>
        <v>24247.707361808189</v>
      </c>
      <c r="EP32" s="3">
        <f t="shared" si="82"/>
        <v>24490.184435426272</v>
      </c>
      <c r="EQ32" s="3">
        <f t="shared" si="82"/>
        <v>24735.086279780535</v>
      </c>
      <c r="ER32" s="3">
        <f t="shared" si="82"/>
        <v>24982.437142578339</v>
      </c>
      <c r="ES32" s="3">
        <f t="shared" si="82"/>
        <v>25232.261514004123</v>
      </c>
      <c r="ET32" s="3">
        <f t="shared" si="82"/>
        <v>25484.584129144165</v>
      </c>
      <c r="EU32" s="3">
        <f t="shared" si="82"/>
        <v>25739.429970435605</v>
      </c>
      <c r="EV32" s="3">
        <f t="shared" si="82"/>
        <v>25996.824270139961</v>
      </c>
      <c r="EW32" s="3">
        <f t="shared" ref="EW32:FK32" si="83">EV32*(1+$AA$25)</f>
        <v>26256.792512841363</v>
      </c>
      <c r="EX32" s="3">
        <f t="shared" si="83"/>
        <v>26519.360437969775</v>
      </c>
      <c r="EY32" s="3">
        <f t="shared" si="83"/>
        <v>26784.554042349475</v>
      </c>
      <c r="EZ32" s="3">
        <f t="shared" si="83"/>
        <v>27052.39958277297</v>
      </c>
      <c r="FA32" s="3">
        <f t="shared" si="83"/>
        <v>27322.923578600701</v>
      </c>
      <c r="FB32" s="3">
        <f t="shared" si="83"/>
        <v>27596.152814386707</v>
      </c>
      <c r="FC32" s="3">
        <f t="shared" si="83"/>
        <v>27872.114342530575</v>
      </c>
      <c r="FD32" s="3">
        <f t="shared" si="83"/>
        <v>28150.835485955882</v>
      </c>
      <c r="FE32" s="3">
        <f t="shared" si="83"/>
        <v>28432.34384081544</v>
      </c>
      <c r="FF32" s="3">
        <f t="shared" si="83"/>
        <v>28716.667279223595</v>
      </c>
      <c r="FG32" s="3">
        <f t="shared" si="83"/>
        <v>29003.83395201583</v>
      </c>
      <c r="FH32" s="3">
        <f t="shared" si="83"/>
        <v>29293.872291535987</v>
      </c>
      <c r="FI32" s="3">
        <f t="shared" si="83"/>
        <v>29586.811014451348</v>
      </c>
      <c r="FJ32" s="3">
        <f t="shared" si="83"/>
        <v>29882.679124595863</v>
      </c>
      <c r="FK32" s="3">
        <f t="shared" si="83"/>
        <v>30181.505915841823</v>
      </c>
    </row>
    <row r="33" spans="1:26" x14ac:dyDescent="0.25">
      <c r="Q33" s="6">
        <f>Q32/Q19</f>
        <v>3.7788342290202563</v>
      </c>
      <c r="R33" s="6">
        <f>R32/R19</f>
        <v>0.96349505416862935</v>
      </c>
      <c r="S33" s="6">
        <f>S32/S19</f>
        <v>1.4133108271039305</v>
      </c>
      <c r="T33" s="6">
        <f t="shared" ref="T33:X33" si="84">T32/T19</f>
        <v>1.4010024085521167</v>
      </c>
      <c r="U33" s="6">
        <v>1.1000000000000001</v>
      </c>
      <c r="V33" s="6">
        <v>1.1000000000000001</v>
      </c>
      <c r="W33" s="6">
        <v>1.1000000000000001</v>
      </c>
      <c r="X33" s="6">
        <v>1.1000000000000001</v>
      </c>
      <c r="Z33" s="9"/>
    </row>
    <row r="34" spans="1:26" x14ac:dyDescent="0.25">
      <c r="A34" s="2" t="s">
        <v>37</v>
      </c>
      <c r="I34" s="2">
        <f>I38-I45</f>
        <v>944</v>
      </c>
      <c r="J34" s="2">
        <f>I34+J19</f>
        <v>1992.1399999999996</v>
      </c>
      <c r="K34" s="2">
        <f t="shared" ref="K34:M34" si="85">J34+K19</f>
        <v>3130.4583469999998</v>
      </c>
      <c r="L34" s="2">
        <f t="shared" si="85"/>
        <v>4304.5599961719508</v>
      </c>
      <c r="M34" s="2">
        <f t="shared" si="85"/>
        <v>5583.5352073073882</v>
      </c>
      <c r="S34" s="2">
        <f>S38-S45</f>
        <v>944</v>
      </c>
      <c r="T34" s="2">
        <f>M34</f>
        <v>5583.5352073073882</v>
      </c>
      <c r="U34" s="2">
        <f>T34+U19</f>
        <v>10649.359446121602</v>
      </c>
      <c r="V34" s="2">
        <f>U34+V19</f>
        <v>16195.361987355001</v>
      </c>
      <c r="W34" s="2">
        <f>V34+W19</f>
        <v>22256.306194217224</v>
      </c>
      <c r="X34" s="2">
        <f>W34+X19</f>
        <v>28869.203358917795</v>
      </c>
    </row>
    <row r="35" spans="1:26" x14ac:dyDescent="0.25">
      <c r="Q35" s="6"/>
      <c r="R35" s="6"/>
      <c r="S35" s="6"/>
      <c r="T35" s="6"/>
      <c r="U35" s="6"/>
      <c r="V35" s="6"/>
      <c r="W35" s="6"/>
      <c r="X35" s="6"/>
    </row>
    <row r="36" spans="1:26" x14ac:dyDescent="0.25">
      <c r="A36" s="2" t="s">
        <v>35</v>
      </c>
      <c r="Q36" s="2">
        <f>Q19</f>
        <v>2419</v>
      </c>
      <c r="R36" s="2">
        <f t="shared" ref="R36:S36" si="86">R19</f>
        <v>4246</v>
      </c>
      <c r="S36" s="2">
        <f t="shared" si="86"/>
        <v>4147</v>
      </c>
      <c r="W36" s="3"/>
      <c r="X36" s="3"/>
      <c r="Y36" s="3"/>
      <c r="Z36" s="3"/>
    </row>
    <row r="37" spans="1:26" x14ac:dyDescent="0.25">
      <c r="A37" s="2" t="s">
        <v>36</v>
      </c>
      <c r="Q37" s="2">
        <v>2419</v>
      </c>
      <c r="R37" s="2">
        <v>4246</v>
      </c>
      <c r="S37" s="2">
        <v>4147</v>
      </c>
    </row>
    <row r="38" spans="1:26" x14ac:dyDescent="0.25">
      <c r="A38" s="2" t="s">
        <v>4</v>
      </c>
      <c r="I38" s="2">
        <f>6561+4262</f>
        <v>10823</v>
      </c>
      <c r="S38" s="2">
        <f>6561+4262</f>
        <v>10823</v>
      </c>
    </row>
    <row r="39" spans="1:26" x14ac:dyDescent="0.25">
      <c r="A39" s="2" t="s">
        <v>39</v>
      </c>
    </row>
    <row r="40" spans="1:26" x14ac:dyDescent="0.25">
      <c r="A40" s="2" t="s">
        <v>46</v>
      </c>
      <c r="Q40" s="2">
        <v>-20219</v>
      </c>
      <c r="R40" s="2">
        <v>-21980</v>
      </c>
      <c r="S40" s="2">
        <v>-26209</v>
      </c>
    </row>
    <row r="41" spans="1:26" x14ac:dyDescent="0.25">
      <c r="A41" s="2" t="s">
        <v>47</v>
      </c>
      <c r="Q41" s="2">
        <v>23411</v>
      </c>
      <c r="R41" s="2">
        <v>24295</v>
      </c>
      <c r="S41" s="2">
        <v>26962</v>
      </c>
    </row>
    <row r="42" spans="1:26" x14ac:dyDescent="0.25">
      <c r="A42" s="2" t="s">
        <v>45</v>
      </c>
      <c r="Q42" s="6">
        <f>Q41/Q40*-1-1</f>
        <v>0.15787130916464709</v>
      </c>
      <c r="R42" s="6">
        <f t="shared" ref="R42:S42" si="87">R41/R40*-1-1</f>
        <v>0.10532302092811641</v>
      </c>
      <c r="S42" s="6">
        <f t="shared" si="87"/>
        <v>2.8730588729062534E-2</v>
      </c>
    </row>
    <row r="43" spans="1:26" x14ac:dyDescent="0.25">
      <c r="Q43" s="6"/>
      <c r="R43" s="6"/>
      <c r="S43" s="6"/>
      <c r="T43" s="6"/>
    </row>
    <row r="44" spans="1:26" x14ac:dyDescent="0.25">
      <c r="A44" s="2" t="s">
        <v>38</v>
      </c>
      <c r="W44" s="3"/>
      <c r="X44" s="3"/>
      <c r="Y44" s="3"/>
      <c r="Z44" s="3"/>
    </row>
    <row r="45" spans="1:26" x14ac:dyDescent="0.25">
      <c r="A45" s="2" t="s">
        <v>5</v>
      </c>
      <c r="I45" s="2">
        <f>9879</f>
        <v>9879</v>
      </c>
      <c r="S45" s="2">
        <f>9879</f>
        <v>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2025-04-07T03:20:45Z</dcterms:created>
  <dcterms:modified xsi:type="dcterms:W3CDTF">2025-05-03T03:51:10Z</dcterms:modified>
</cp:coreProperties>
</file>